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onts\Desktop\AMPA\FINANCER AMPA CIC\FINANCER 2020\"/>
    </mc:Choice>
  </mc:AlternateContent>
  <xr:revisionPtr revIDLastSave="0" documentId="13_ncr:1_{B69B1FB4-5E3E-4C1F-A7D8-BE15D3C2446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EXPLOTACIO 122020" sheetId="12" r:id="rId1"/>
    <sheet name=" PiG 122020" sheetId="10" r:id="rId2"/>
    <sheet name="Balanç 122020" sheetId="14" r:id="rId3"/>
    <sheet name="Sabadell 2020" sheetId="16" r:id="rId4"/>
    <sheet name="Diari de Caixa 2020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0" l="1"/>
  <c r="C69" i="16" l="1"/>
  <c r="B22" i="12"/>
  <c r="C72" i="16"/>
  <c r="C75" i="16"/>
  <c r="B46" i="12" s="1"/>
  <c r="B60" i="12"/>
  <c r="B45" i="12"/>
  <c r="C35" i="8"/>
  <c r="B23" i="12" l="1"/>
  <c r="B21" i="12"/>
  <c r="C70" i="16"/>
  <c r="B24" i="12" l="1"/>
  <c r="C67" i="16" l="1"/>
  <c r="C71" i="16" l="1"/>
  <c r="C68" i="16"/>
  <c r="C74" i="16" l="1"/>
  <c r="B30" i="12"/>
  <c r="B28" i="12" l="1"/>
  <c r="C73" i="16" l="1"/>
  <c r="C89" i="16" s="1"/>
  <c r="B29" i="12"/>
  <c r="C34" i="8"/>
  <c r="B31" i="10"/>
  <c r="D62" i="16" l="1"/>
  <c r="D61" i="16" s="1"/>
  <c r="D60" i="16" s="1"/>
  <c r="D59" i="16" s="1"/>
  <c r="D58" i="16" s="1"/>
  <c r="D57" i="16" s="1"/>
  <c r="D56" i="16" s="1"/>
  <c r="D55" i="16" s="1"/>
  <c r="D54" i="16" s="1"/>
  <c r="D53" i="16" s="1"/>
  <c r="D52" i="16" s="1"/>
  <c r="D51" i="16" s="1"/>
  <c r="D50" i="16" s="1"/>
  <c r="D49" i="16" s="1"/>
  <c r="D48" i="16" s="1"/>
  <c r="D47" i="16" s="1"/>
  <c r="D46" i="16" s="1"/>
  <c r="D45" i="16" s="1"/>
  <c r="D44" i="16" s="1"/>
  <c r="D43" i="16" s="1"/>
  <c r="D42" i="16" s="1"/>
  <c r="D41" i="16" s="1"/>
  <c r="D40" i="16" s="1"/>
  <c r="D39" i="16" s="1"/>
  <c r="D38" i="16" s="1"/>
  <c r="D37" i="16" s="1"/>
  <c r="D36" i="16" s="1"/>
  <c r="D35" i="16" s="1"/>
  <c r="D34" i="16" s="1"/>
  <c r="D33" i="16" s="1"/>
  <c r="D32" i="16" s="1"/>
  <c r="D31" i="16" s="1"/>
  <c r="D30" i="16" l="1"/>
  <c r="B53" i="12"/>
  <c r="D29" i="16" l="1"/>
  <c r="D28" i="16" s="1"/>
  <c r="D27" i="16" s="1"/>
  <c r="D26" i="16" s="1"/>
  <c r="D25" i="16" s="1"/>
  <c r="D24" i="16" s="1"/>
  <c r="D23" i="16" s="1"/>
  <c r="D22" i="16" s="1"/>
  <c r="D21" i="16" s="1"/>
  <c r="D20" i="16" s="1"/>
  <c r="D19" i="16" s="1"/>
  <c r="D18" i="16" s="1"/>
  <c r="B64" i="12"/>
  <c r="D17" i="16" l="1"/>
  <c r="D16" i="16" s="1"/>
  <c r="D15" i="16" s="1"/>
  <c r="D14" i="16" s="1"/>
  <c r="D13" i="16" s="1"/>
  <c r="D12" i="16" l="1"/>
  <c r="D11" i="16" s="1"/>
  <c r="D10" i="16" s="1"/>
  <c r="D9" i="16" s="1"/>
  <c r="B6" i="16" l="1"/>
  <c r="C29" i="8"/>
  <c r="C28" i="8"/>
  <c r="C49" i="8" s="1"/>
  <c r="C91" i="16" s="1"/>
  <c r="B12" i="12" l="1"/>
  <c r="B8" i="12" l="1"/>
  <c r="B27" i="12" l="1"/>
  <c r="B49" i="12"/>
  <c r="B33" i="12"/>
  <c r="B41" i="12"/>
  <c r="B38" i="12"/>
  <c r="B37" i="12"/>
  <c r="B36" i="12"/>
  <c r="B35" i="12"/>
  <c r="B10" i="12"/>
  <c r="B34" i="12" l="1"/>
  <c r="B11" i="10" l="1"/>
  <c r="B10" i="10" l="1"/>
  <c r="B9" i="10" s="1"/>
  <c r="B14" i="12" l="1"/>
  <c r="B32" i="12" l="1"/>
  <c r="B18" i="12" l="1"/>
  <c r="F5" i="8" l="1"/>
  <c r="F6" i="8" s="1"/>
  <c r="B63" i="12"/>
  <c r="F7" i="8" l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B5" i="10"/>
  <c r="B5" i="14" s="1"/>
  <c r="B16" i="14" s="1"/>
  <c r="B15" i="10" l="1"/>
  <c r="B27" i="10" l="1"/>
  <c r="B33" i="14" s="1"/>
  <c r="B68" i="12" l="1"/>
  <c r="C6" i="16" l="1"/>
  <c r="B69" i="12"/>
  <c r="B10" i="14" s="1"/>
  <c r="B67" i="12" l="1"/>
  <c r="B43" i="12"/>
  <c r="B7" i="10"/>
  <c r="B16" i="10" l="1"/>
  <c r="B62" i="12"/>
  <c r="B72" i="12" s="1"/>
  <c r="B48" i="12"/>
  <c r="B56" i="12" s="1"/>
  <c r="B13" i="10" l="1"/>
  <c r="B58" i="12"/>
  <c r="B21" i="10"/>
  <c r="B23" i="10" s="1"/>
  <c r="B18" i="10" l="1"/>
  <c r="B25" i="10" s="1"/>
  <c r="B32" i="14" s="1"/>
  <c r="B18" i="14" s="1"/>
  <c r="B35" i="14" s="1"/>
  <c r="B30" i="10" l="1"/>
  <c r="B33" i="10" s="1"/>
  <c r="B11" i="14" l="1"/>
  <c r="B9" i="14" s="1"/>
  <c r="B7" i="14" s="1"/>
  <c r="B14" i="14" s="1"/>
</calcChain>
</file>

<file path=xl/sharedStrings.xml><?xml version="1.0" encoding="utf-8"?>
<sst xmlns="http://schemas.openxmlformats.org/spreadsheetml/2006/main" count="281" uniqueCount="175">
  <si>
    <t>Saldo</t>
  </si>
  <si>
    <t>Data</t>
  </si>
  <si>
    <t>Altres despeses</t>
  </si>
  <si>
    <t>Dia Immaculada</t>
  </si>
  <si>
    <t>Festival Infantil</t>
  </si>
  <si>
    <t>Descripcio</t>
  </si>
  <si>
    <t>Responsable</t>
  </si>
  <si>
    <t xml:space="preserve">Entrada </t>
  </si>
  <si>
    <t>Sortida</t>
  </si>
  <si>
    <t>Montse Llesuy</t>
  </si>
  <si>
    <t>COMPTE DE PERDUES I GUANYS SIMPLIFICAT</t>
  </si>
  <si>
    <t>Perdues i Guanys</t>
  </si>
  <si>
    <t>1. Ingressos</t>
  </si>
  <si>
    <t>Despeses activitats</t>
  </si>
  <si>
    <t>Despeses funcionament</t>
  </si>
  <si>
    <t>B) RESULTAT FINANCER</t>
  </si>
  <si>
    <t>C)  RESULTAT ABANS D'IMPOSTOS</t>
  </si>
  <si>
    <t>Despeses Financeres</t>
  </si>
  <si>
    <t>Despeses Funcionament</t>
  </si>
  <si>
    <t>Xerrades</t>
  </si>
  <si>
    <t xml:space="preserve">Tresoreria </t>
  </si>
  <si>
    <t>Efectiu</t>
  </si>
  <si>
    <t xml:space="preserve">Ingressos </t>
  </si>
  <si>
    <t>Ingressos quotes</t>
  </si>
  <si>
    <t>TOTAL INGRESSOS</t>
  </si>
  <si>
    <t>Despeses</t>
  </si>
  <si>
    <t>Fundacio escola cristiana</t>
  </si>
  <si>
    <t>Confederacio Cristiana Ampas</t>
  </si>
  <si>
    <t>Despeses Dia de l'Esport i Festival Infantil</t>
  </si>
  <si>
    <t>Samarretes</t>
  </si>
  <si>
    <t>Medalles</t>
  </si>
  <si>
    <t>Obsequi nens Infantil</t>
  </si>
  <si>
    <t>Altres Despeses</t>
  </si>
  <si>
    <t>Comissions facturació i devolucions</t>
  </si>
  <si>
    <t>Comissions manteniment</t>
  </si>
  <si>
    <t>TOTAL DESPESES</t>
  </si>
  <si>
    <t xml:space="preserve">Fotocopies </t>
  </si>
  <si>
    <t>BALANÇ SIMPLIFICAT</t>
  </si>
  <si>
    <t>Actiu</t>
  </si>
  <si>
    <t>B) ACTIU CORRENT</t>
  </si>
  <si>
    <t>VII. Disponible</t>
  </si>
  <si>
    <t>Caixa efectiu</t>
  </si>
  <si>
    <t>TOTAL ACTIU</t>
  </si>
  <si>
    <t>Passiu</t>
  </si>
  <si>
    <t>A) PATRIMONI NET</t>
  </si>
  <si>
    <t>I.  Fons social</t>
  </si>
  <si>
    <t>Deficit 2013</t>
  </si>
  <si>
    <t>TOTAL PASSIU</t>
  </si>
  <si>
    <t>traspas CAIXA EFECTIU</t>
  </si>
  <si>
    <t>Bancs (B.Sabadell 2442)</t>
  </si>
  <si>
    <t>B.Sabadell</t>
  </si>
  <si>
    <t>Inversio CIC</t>
  </si>
  <si>
    <t>7. Altres despeses d'explotació</t>
  </si>
  <si>
    <t>14. Ingressos Financers</t>
  </si>
  <si>
    <t>15. Despeses Financeres</t>
  </si>
  <si>
    <t>16. Altres resultats (Aportació CIC)</t>
  </si>
  <si>
    <t>Aportacions CIC 2016</t>
  </si>
  <si>
    <t>Titular:</t>
  </si>
  <si>
    <t>IMPORTE</t>
  </si>
  <si>
    <t>Aportacions CIC 2017</t>
  </si>
  <si>
    <t>Cuenta:</t>
  </si>
  <si>
    <t>CUENTA EXPANSIÓN NEGOCIOS</t>
  </si>
  <si>
    <t>Divisa:</t>
  </si>
  <si>
    <t>Euros</t>
  </si>
  <si>
    <t>ES63 0081 1960 3500 0120 7821 / BSAB ESBB</t>
  </si>
  <si>
    <t>CONCEPTE</t>
  </si>
  <si>
    <t>DATA</t>
  </si>
  <si>
    <t>Ingressos Quota per Transferència</t>
  </si>
  <si>
    <t>Dorsals</t>
  </si>
  <si>
    <t>Devolucions bancàries</t>
  </si>
  <si>
    <t>SABADELL</t>
  </si>
  <si>
    <t>Comissions BS On line</t>
  </si>
  <si>
    <t xml:space="preserve">Saldo </t>
  </si>
  <si>
    <t>Premium Hosting ampacic.cat</t>
  </si>
  <si>
    <t>Aportacions CIC 2018</t>
  </si>
  <si>
    <t>Bosc vertical Forum 3ESO</t>
  </si>
  <si>
    <t>Escola de vent El Masnou 4ESO</t>
  </si>
  <si>
    <t>Can Dragó (3PR a 6PR)</t>
  </si>
  <si>
    <t>Dia de l'Esport:  Can Dragó</t>
  </si>
  <si>
    <t>FONS SOCIAL EXERCICI</t>
  </si>
  <si>
    <t>A) RESULTAT ACTIVITATS</t>
  </si>
  <si>
    <t>Fons social anys anteriors</t>
  </si>
  <si>
    <t>D) Fons Social de l'Exercici</t>
  </si>
  <si>
    <t>Fons Social 2012</t>
  </si>
  <si>
    <t>Fons Social 2014</t>
  </si>
  <si>
    <t>Fons Social 2015</t>
  </si>
  <si>
    <t>Fons Social 2016</t>
  </si>
  <si>
    <t>Fons Social 2017</t>
  </si>
  <si>
    <t>Fons Social 2018</t>
  </si>
  <si>
    <t>Subvencions</t>
  </si>
  <si>
    <t>5. Altres ingressos</t>
  </si>
  <si>
    <t>Altres ingressos</t>
  </si>
  <si>
    <t xml:space="preserve">Fons Social </t>
  </si>
  <si>
    <t>Moviment Caixa 2019</t>
  </si>
  <si>
    <t>Carnestoltes</t>
  </si>
  <si>
    <t>Xocolatada</t>
  </si>
  <si>
    <t>Canal Olimpic 1ESO</t>
  </si>
  <si>
    <t>Canal Olimpic 2ESO</t>
  </si>
  <si>
    <t>Dia de l'Esport: Dorsals</t>
  </si>
  <si>
    <t>Dia de l'Esport:  Medalles</t>
  </si>
  <si>
    <t>Dia de l'Esport 1 ESO</t>
  </si>
  <si>
    <t>Dia de l'Esport 2 ESO</t>
  </si>
  <si>
    <t>Dia de l'Esport 4 ESO</t>
  </si>
  <si>
    <t>Xocolatada Carnestoltes</t>
  </si>
  <si>
    <t>Animació</t>
  </si>
  <si>
    <t>Animadora Carnestoltes</t>
  </si>
  <si>
    <t>Fons Social 2019</t>
  </si>
  <si>
    <t>Aportacions CIC 2019</t>
  </si>
  <si>
    <t>Aportacions socis</t>
  </si>
  <si>
    <t>Quotes en efectiu</t>
  </si>
  <si>
    <t>Dia de l'Esport 3 ESO</t>
  </si>
  <si>
    <t>Xerradesi Tallers</t>
  </si>
  <si>
    <t>Taller risoteràpia</t>
  </si>
  <si>
    <t>CARREC REBUT Tesys Internet S.L.U.</t>
  </si>
  <si>
    <t>SALDO 31/12/2019</t>
  </si>
  <si>
    <t>Saldo 01/01/2020</t>
  </si>
  <si>
    <t>DIARI DE CAIXA 2020</t>
  </si>
  <si>
    <t>Posició a 01/01/2020</t>
  </si>
  <si>
    <t>RESULTAT TRESORERIA 2020</t>
  </si>
  <si>
    <t>EXPLOTACIO 2020</t>
  </si>
  <si>
    <t>Fons Social 2020</t>
  </si>
  <si>
    <t>Aportacions CIC 2020</t>
  </si>
  <si>
    <t>IMPOST SOBRE COMISSIO IVA S/COMIS. DEV.</t>
  </si>
  <si>
    <t>COMISSIONS GASTOS GEST. DEV.</t>
  </si>
  <si>
    <t>IMPAGAT REBUTS DOMICILIATS SEPA DEVOLUCION RECIBO</t>
  </si>
  <si>
    <t>IMPOST SOBRE COMISSIO .</t>
  </si>
  <si>
    <t>COMISSIONS .</t>
  </si>
  <si>
    <t>REMESA REBUTS AMPA COL LEGI IMMACULADA CONCEPCIO</t>
  </si>
  <si>
    <t>TRANSFERENCIA A BEGONA PEREZ</t>
  </si>
  <si>
    <t>Garciade Pou - Barrets cuiner Carnestoltes</t>
  </si>
  <si>
    <t>Disfressa AMPA</t>
  </si>
  <si>
    <t>Ingressos Quota Remesa banc</t>
  </si>
  <si>
    <t>Quotes 2019-2020 Banc</t>
  </si>
  <si>
    <t>Comissió remesa rebuts</t>
  </si>
  <si>
    <t>IVA Comissió remesa rebuts</t>
  </si>
  <si>
    <t>Biscuits+gots - Carnestoltes</t>
  </si>
  <si>
    <t xml:space="preserve">Impagats 2019-2020 </t>
  </si>
  <si>
    <t>Comissió impagats</t>
  </si>
  <si>
    <t>TRANSFERENCIA A BOGAPARALELO</t>
  </si>
  <si>
    <t>Aportació Maria Puig</t>
  </si>
  <si>
    <t>TRANSFERENCIA SANDRA CABA FONTANET</t>
  </si>
  <si>
    <t>Quotes 2019-2020 Transferencia</t>
  </si>
  <si>
    <t>TRANSFERENCIA A ORIOL ROVELLAT</t>
  </si>
  <si>
    <t>Inscripció nous estatuts - Gencat</t>
  </si>
  <si>
    <t>Inscripcio Nous estatuts</t>
  </si>
  <si>
    <t>AMPA INSTITUT ESCOLA EIXAMPLE</t>
  </si>
  <si>
    <t>TRANSFERENCIA AJUNTAMENT DE BARCELONA</t>
  </si>
  <si>
    <t>TRANSFERENCIA A FEDERACIO ASSOC MARES I PARES ALUMNE</t>
  </si>
  <si>
    <t>CARREC REBUT LM CRITERIA CONSULTORA SLU</t>
  </si>
  <si>
    <t>Tesys - Renovació anual domini ampacic.cat</t>
  </si>
  <si>
    <t>AFFAC - Quota anual associat</t>
  </si>
  <si>
    <t>LM Criteria - Actualitzacio LOPD</t>
  </si>
  <si>
    <t>AFFAC</t>
  </si>
  <si>
    <t>Adaptacio/Actualització LOPD</t>
  </si>
  <si>
    <t>ASSOCIACIO DE PARES D'ALUMNES INSTITUT ESCOLA EIXAMPLE</t>
  </si>
  <si>
    <t>11/12/2020</t>
  </si>
  <si>
    <t>11/11/2020</t>
  </si>
  <si>
    <t>TRANSFERENCIA A ORIOL ROVELLAT IZQUIERDO</t>
  </si>
  <si>
    <t>Subvencio Ajuntament</t>
  </si>
  <si>
    <t>Tesys - Registro .cat ampaiee.cat</t>
  </si>
  <si>
    <t xml:space="preserve">Tesys - Professional Hosting ampaiee.cat </t>
  </si>
  <si>
    <t>Gemma Calvo</t>
  </si>
  <si>
    <t>Ampolles Vi lot nadal sorteig associats</t>
  </si>
  <si>
    <t>Autoctons (Lot nadal sorteig associats)</t>
  </si>
  <si>
    <t>Sorteig Lot Nadal Associats</t>
  </si>
  <si>
    <t>Tesys internet (dominis)</t>
  </si>
  <si>
    <t>Lot Nadal Sorteig Associats</t>
  </si>
  <si>
    <t>2020</t>
  </si>
  <si>
    <t>Posició a 31/12/2020</t>
  </si>
  <si>
    <t>22/12/2020</t>
  </si>
  <si>
    <t>David Tallada  - Fra Pernil Concurs Logo</t>
  </si>
  <si>
    <t>Premi Concurs Logo AMPA</t>
  </si>
  <si>
    <t>Moviment Banc 2020</t>
  </si>
  <si>
    <t>AMPA IEE</t>
  </si>
  <si>
    <t>Aportacions a IEE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</si>
</sst>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_;"/>
    <numFmt numFmtId="165" formatCode="#,##0.00_ ;[Red]\-#,##0.00\ "/>
    <numFmt numFmtId="166" formatCode="0.00_ ;[Red]\-0.00\ "/>
    <numFmt numFmtId="167" formatCode="#,##0.00\ &quot;€&quot;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leo"/>
      <family val="2"/>
    </font>
    <font>
      <b/>
      <sz val="14"/>
      <color theme="1"/>
      <name val="Aleo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rgb="FF0000FF"/>
      <name val="Arial"/>
      <family val="2"/>
    </font>
    <font>
      <b/>
      <sz val="11"/>
      <name val="Georgia"/>
      <family val="1"/>
    </font>
    <font>
      <i/>
      <sz val="11"/>
      <name val="Arial"/>
      <family val="2"/>
    </font>
    <font>
      <b/>
      <sz val="9"/>
      <color indexed="18"/>
      <name val="Baskerville BE Regular"/>
    </font>
    <font>
      <sz val="9"/>
      <color theme="1"/>
      <name val="Calibri"/>
      <family val="2"/>
      <scheme val="minor"/>
    </font>
    <font>
      <sz val="9"/>
      <color indexed="18"/>
      <name val="Baskerville BE Regular"/>
    </font>
    <font>
      <sz val="9"/>
      <color indexed="8"/>
      <name val="Baskerville BE Regular"/>
    </font>
    <font>
      <b/>
      <sz val="9"/>
      <color theme="1"/>
      <name val="Calibri"/>
      <family val="2"/>
      <scheme val="minor"/>
    </font>
    <font>
      <sz val="11"/>
      <color rgb="FF660033"/>
      <name val="Arial"/>
      <family val="2"/>
    </font>
    <font>
      <sz val="9"/>
      <color theme="1"/>
      <name val="Baskerville BE Regular"/>
    </font>
    <font>
      <sz val="9"/>
      <name val="Baskerville BE Regular"/>
    </font>
    <font>
      <b/>
      <sz val="9"/>
      <color rgb="FF000000"/>
      <name val="Baskerville BE Regular"/>
    </font>
    <font>
      <b/>
      <sz val="9"/>
      <color rgb="FF0000FF"/>
      <name val="Baskerville BE Regular"/>
    </font>
    <font>
      <b/>
      <sz val="9"/>
      <color theme="1"/>
      <name val="Baskerville BE Regular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6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5C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4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10" borderId="8" applyNumberFormat="0" applyAlignment="0" applyProtection="0"/>
    <xf numFmtId="0" fontId="2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0" fontId="4" fillId="0" borderId="0"/>
    <xf numFmtId="0" fontId="25" fillId="0" borderId="0"/>
  </cellStyleXfs>
  <cellXfs count="165">
    <xf numFmtId="0" fontId="0" fillId="0" borderId="0" xfId="0"/>
    <xf numFmtId="4" fontId="0" fillId="0" borderId="0" xfId="0" applyNumberFormat="1"/>
    <xf numFmtId="0" fontId="0" fillId="0" borderId="1" xfId="0" applyBorder="1"/>
    <xf numFmtId="166" fontId="0" fillId="0" borderId="0" xfId="0" applyNumberFormat="1"/>
    <xf numFmtId="0" fontId="20" fillId="0" borderId="12" xfId="0" applyFont="1" applyBorder="1"/>
    <xf numFmtId="14" fontId="0" fillId="0" borderId="1" xfId="0" applyNumberFormat="1" applyBorder="1"/>
    <xf numFmtId="166" fontId="20" fillId="0" borderId="12" xfId="0" applyNumberFormat="1" applyFont="1" applyBorder="1" applyAlignment="1">
      <alignment horizontal="right"/>
    </xf>
    <xf numFmtId="166" fontId="0" fillId="0" borderId="1" xfId="0" applyNumberFormat="1" applyBorder="1"/>
    <xf numFmtId="0" fontId="24" fillId="0" borderId="0" xfId="1" applyFont="1"/>
    <xf numFmtId="0" fontId="23" fillId="2" borderId="18" xfId="1" applyFont="1" applyFill="1" applyBorder="1" applyAlignment="1">
      <alignment horizontal="left" indent="2"/>
    </xf>
    <xf numFmtId="167" fontId="23" fillId="2" borderId="18" xfId="1" applyNumberFormat="1" applyFont="1" applyFill="1" applyBorder="1"/>
    <xf numFmtId="0" fontId="0" fillId="0" borderId="1" xfId="0" applyBorder="1" applyAlignment="1">
      <alignment wrapText="1"/>
    </xf>
    <xf numFmtId="0" fontId="5" fillId="0" borderId="0" xfId="2" applyFont="1" applyAlignment="1">
      <alignment horizontal="left" wrapText="1"/>
    </xf>
    <xf numFmtId="0" fontId="23" fillId="0" borderId="0" xfId="1" applyFont="1" applyAlignment="1">
      <alignment horizontal="center"/>
    </xf>
    <xf numFmtId="167" fontId="24" fillId="0" borderId="0" xfId="1" applyNumberFormat="1" applyFont="1"/>
    <xf numFmtId="0" fontId="23" fillId="3" borderId="18" xfId="1" applyFont="1" applyFill="1" applyBorder="1" applyAlignment="1">
      <alignment horizontal="left" indent="2"/>
    </xf>
    <xf numFmtId="1" fontId="23" fillId="3" borderId="18" xfId="1" applyNumberFormat="1" applyFont="1" applyFill="1" applyBorder="1" applyAlignment="1">
      <alignment horizontal="center"/>
    </xf>
    <xf numFmtId="167" fontId="24" fillId="2" borderId="0" xfId="1" applyNumberFormat="1" applyFont="1" applyFill="1"/>
    <xf numFmtId="0" fontId="23" fillId="2" borderId="0" xfId="1" applyFont="1" applyFill="1" applyAlignment="1">
      <alignment horizontal="left" indent="2"/>
    </xf>
    <xf numFmtId="0" fontId="24" fillId="0" borderId="0" xfId="1" applyFont="1" applyAlignment="1">
      <alignment horizontal="left" indent="1"/>
    </xf>
    <xf numFmtId="0" fontId="28" fillId="0" borderId="0" xfId="1" applyFont="1" applyAlignment="1">
      <alignment horizontal="left" indent="2"/>
    </xf>
    <xf numFmtId="167" fontId="28" fillId="2" borderId="0" xfId="1" applyNumberFormat="1" applyFont="1" applyFill="1" applyAlignment="1">
      <alignment horizontal="right" indent="3"/>
    </xf>
    <xf numFmtId="167" fontId="23" fillId="2" borderId="0" xfId="1" applyNumberFormat="1" applyFont="1" applyFill="1"/>
    <xf numFmtId="44" fontId="24" fillId="0" borderId="0" xfId="1" applyNumberFormat="1" applyFont="1"/>
    <xf numFmtId="167" fontId="23" fillId="3" borderId="18" xfId="1" applyNumberFormat="1" applyFont="1" applyFill="1" applyBorder="1"/>
    <xf numFmtId="4" fontId="24" fillId="0" borderId="0" xfId="1" applyNumberFormat="1" applyFont="1"/>
    <xf numFmtId="49" fontId="27" fillId="3" borderId="18" xfId="1" applyNumberFormat="1" applyFont="1" applyFill="1" applyBorder="1" applyAlignment="1">
      <alignment horizontal="center"/>
    </xf>
    <xf numFmtId="167" fontId="23" fillId="2" borderId="0" xfId="1" applyNumberFormat="1" applyFont="1" applyFill="1" applyAlignment="1">
      <alignment horizontal="right" indent="2"/>
    </xf>
    <xf numFmtId="0" fontId="24" fillId="0" borderId="0" xfId="1" applyFont="1" applyAlignment="1">
      <alignment horizontal="left" indent="2"/>
    </xf>
    <xf numFmtId="0" fontId="24" fillId="43" borderId="0" xfId="1" applyFont="1" applyFill="1" applyAlignment="1">
      <alignment horizontal="left" indent="1"/>
    </xf>
    <xf numFmtId="167" fontId="24" fillId="43" borderId="0" xfId="1" applyNumberFormat="1" applyFont="1" applyFill="1"/>
    <xf numFmtId="1" fontId="27" fillId="3" borderId="18" xfId="1" applyNumberFormat="1" applyFont="1" applyFill="1" applyBorder="1" applyAlignment="1">
      <alignment horizontal="center"/>
    </xf>
    <xf numFmtId="0" fontId="23" fillId="0" borderId="0" xfId="1" applyFont="1" applyAlignment="1">
      <alignment horizontal="left" indent="2"/>
    </xf>
    <xf numFmtId="167" fontId="23" fillId="2" borderId="0" xfId="1" applyNumberFormat="1" applyFont="1" applyFill="1" applyAlignment="1">
      <alignment horizontal="center"/>
    </xf>
    <xf numFmtId="44" fontId="24" fillId="2" borderId="0" xfId="1" applyNumberFormat="1" applyFont="1" applyFill="1"/>
    <xf numFmtId="0" fontId="3" fillId="0" borderId="0" xfId="0" applyFont="1"/>
    <xf numFmtId="4" fontId="3" fillId="0" borderId="0" xfId="0" applyNumberFormat="1" applyFont="1"/>
    <xf numFmtId="0" fontId="29" fillId="0" borderId="0" xfId="1" applyFont="1"/>
    <xf numFmtId="0" fontId="30" fillId="0" borderId="0" xfId="0" applyFont="1"/>
    <xf numFmtId="165" fontId="30" fillId="0" borderId="0" xfId="0" applyNumberFormat="1" applyFont="1"/>
    <xf numFmtId="4" fontId="30" fillId="0" borderId="0" xfId="0" applyNumberFormat="1" applyFont="1"/>
    <xf numFmtId="0" fontId="31" fillId="0" borderId="1" xfId="1" applyFont="1" applyBorder="1"/>
    <xf numFmtId="165" fontId="31" fillId="0" borderId="1" xfId="1" applyNumberFormat="1" applyFont="1" applyBorder="1"/>
    <xf numFmtId="14" fontId="32" fillId="0" borderId="1" xfId="1" applyNumberFormat="1" applyFont="1" applyBorder="1" applyAlignment="1">
      <alignment horizontal="right"/>
    </xf>
    <xf numFmtId="0" fontId="32" fillId="0" borderId="1" xfId="1" applyFont="1" applyBorder="1" applyAlignment="1">
      <alignment wrapText="1"/>
    </xf>
    <xf numFmtId="165" fontId="32" fillId="46" borderId="1" xfId="1" applyNumberFormat="1" applyFont="1" applyFill="1" applyBorder="1" applyAlignment="1">
      <alignment horizontal="right"/>
    </xf>
    <xf numFmtId="14" fontId="32" fillId="0" borderId="0" xfId="1" applyNumberFormat="1" applyFont="1" applyAlignment="1">
      <alignment horizontal="right"/>
    </xf>
    <xf numFmtId="0" fontId="32" fillId="0" borderId="0" xfId="1" applyFont="1" applyAlignment="1">
      <alignment wrapText="1"/>
    </xf>
    <xf numFmtId="165" fontId="32" fillId="0" borderId="0" xfId="1" applyNumberFormat="1" applyFont="1"/>
    <xf numFmtId="0" fontId="32" fillId="0" borderId="0" xfId="1" applyFont="1"/>
    <xf numFmtId="0" fontId="33" fillId="0" borderId="0" xfId="0" applyFont="1" applyAlignment="1">
      <alignment wrapText="1"/>
    </xf>
    <xf numFmtId="44" fontId="24" fillId="0" borderId="0" xfId="45" applyFont="1"/>
    <xf numFmtId="0" fontId="28" fillId="0" borderId="0" xfId="1" applyFont="1" applyAlignment="1">
      <alignment horizontal="left" indent="4"/>
    </xf>
    <xf numFmtId="167" fontId="23" fillId="3" borderId="18" xfId="1" applyNumberFormat="1" applyFont="1" applyFill="1" applyBorder="1" applyAlignment="1">
      <alignment horizontal="center"/>
    </xf>
    <xf numFmtId="167" fontId="3" fillId="0" borderId="0" xfId="0" applyNumberFormat="1" applyFont="1"/>
    <xf numFmtId="0" fontId="23" fillId="0" borderId="0" xfId="44" applyFont="1"/>
    <xf numFmtId="0" fontId="24" fillId="0" borderId="0" xfId="44" applyFont="1"/>
    <xf numFmtId="167" fontId="24" fillId="0" borderId="0" xfId="44" applyNumberFormat="1" applyFont="1"/>
    <xf numFmtId="0" fontId="23" fillId="3" borderId="18" xfId="44" applyFont="1" applyFill="1" applyBorder="1" applyAlignment="1">
      <alignment horizontal="left" indent="2"/>
    </xf>
    <xf numFmtId="167" fontId="24" fillId="2" borderId="0" xfId="44" applyNumberFormat="1" applyFont="1" applyFill="1"/>
    <xf numFmtId="0" fontId="24" fillId="0" borderId="0" xfId="44" applyFont="1" applyAlignment="1">
      <alignment horizontal="left" indent="2"/>
    </xf>
    <xf numFmtId="0" fontId="28" fillId="0" borderId="0" xfId="44" applyFont="1" applyAlignment="1">
      <alignment horizontal="left" indent="4"/>
    </xf>
    <xf numFmtId="167" fontId="28" fillId="2" borderId="0" xfId="44" applyNumberFormat="1" applyFont="1" applyFill="1" applyAlignment="1">
      <alignment horizontal="right" indent="1"/>
    </xf>
    <xf numFmtId="0" fontId="23" fillId="0" borderId="0" xfId="44" applyFont="1" applyAlignment="1">
      <alignment horizontal="left" indent="1"/>
    </xf>
    <xf numFmtId="167" fontId="23" fillId="2" borderId="0" xfId="44" applyNumberFormat="1" applyFont="1" applyFill="1"/>
    <xf numFmtId="0" fontId="23" fillId="2" borderId="18" xfId="44" applyFont="1" applyFill="1" applyBorder="1" applyAlignment="1">
      <alignment horizontal="left" indent="2"/>
    </xf>
    <xf numFmtId="167" fontId="23" fillId="2" borderId="18" xfId="44" applyNumberFormat="1" applyFont="1" applyFill="1" applyBorder="1"/>
    <xf numFmtId="0" fontId="23" fillId="0" borderId="18" xfId="1" applyFont="1" applyBorder="1" applyAlignment="1">
      <alignment horizontal="left" indent="2"/>
    </xf>
    <xf numFmtId="167" fontId="23" fillId="0" borderId="18" xfId="1" applyNumberFormat="1" applyFont="1" applyBorder="1"/>
    <xf numFmtId="0" fontId="23" fillId="50" borderId="18" xfId="1" applyFont="1" applyFill="1" applyBorder="1" applyAlignment="1">
      <alignment horizontal="left" indent="2"/>
    </xf>
    <xf numFmtId="167" fontId="23" fillId="50" borderId="19" xfId="1" applyNumberFormat="1" applyFont="1" applyFill="1" applyBorder="1"/>
    <xf numFmtId="0" fontId="34" fillId="0" borderId="0" xfId="1" applyFont="1" applyAlignment="1">
      <alignment horizontal="left" indent="1"/>
    </xf>
    <xf numFmtId="165" fontId="32" fillId="36" borderId="1" xfId="1" applyNumberFormat="1" applyFont="1" applyFill="1" applyBorder="1"/>
    <xf numFmtId="165" fontId="30" fillId="51" borderId="1" xfId="0" applyNumberFormat="1" applyFont="1" applyFill="1" applyBorder="1"/>
    <xf numFmtId="165" fontId="30" fillId="48" borderId="1" xfId="2" applyNumberFormat="1" applyFont="1" applyFill="1" applyBorder="1"/>
    <xf numFmtId="165" fontId="30" fillId="42" borderId="1" xfId="2" applyNumberFormat="1" applyFont="1" applyFill="1" applyBorder="1"/>
    <xf numFmtId="165" fontId="30" fillId="37" borderId="1" xfId="2" applyNumberFormat="1" applyFont="1" applyFill="1" applyBorder="1"/>
    <xf numFmtId="165" fontId="30" fillId="49" borderId="1" xfId="2" applyNumberFormat="1" applyFont="1" applyFill="1" applyBorder="1" applyAlignment="1">
      <alignment wrapText="1"/>
    </xf>
    <xf numFmtId="165" fontId="30" fillId="4" borderId="1" xfId="2" applyNumberFormat="1" applyFont="1" applyFill="1" applyBorder="1"/>
    <xf numFmtId="165" fontId="30" fillId="40" borderId="1" xfId="2" applyNumberFormat="1" applyFont="1" applyFill="1" applyBorder="1"/>
    <xf numFmtId="165" fontId="30" fillId="39" borderId="1" xfId="2" applyNumberFormat="1" applyFont="1" applyFill="1" applyBorder="1"/>
    <xf numFmtId="165" fontId="30" fillId="41" borderId="1" xfId="0" applyNumberFormat="1" applyFont="1" applyFill="1" applyBorder="1" applyAlignment="1">
      <alignment horizontal="left"/>
    </xf>
    <xf numFmtId="165" fontId="30" fillId="52" borderId="1" xfId="2" applyNumberFormat="1" applyFont="1" applyFill="1" applyBorder="1"/>
    <xf numFmtId="165" fontId="32" fillId="53" borderId="1" xfId="1" applyNumberFormat="1" applyFont="1" applyFill="1" applyBorder="1" applyAlignment="1">
      <alignment horizontal="right"/>
    </xf>
    <xf numFmtId="165" fontId="32" fillId="53" borderId="1" xfId="1" applyNumberFormat="1" applyFont="1" applyFill="1" applyBorder="1" applyAlignment="1">
      <alignment horizontal="left"/>
    </xf>
    <xf numFmtId="165" fontId="30" fillId="47" borderId="1" xfId="0" applyNumberFormat="1" applyFont="1" applyFill="1" applyBorder="1" applyAlignment="1">
      <alignment horizontal="right"/>
    </xf>
    <xf numFmtId="0" fontId="30" fillId="51" borderId="1" xfId="0" applyFont="1" applyFill="1" applyBorder="1" applyAlignment="1">
      <alignment wrapText="1"/>
    </xf>
    <xf numFmtId="165" fontId="32" fillId="46" borderId="1" xfId="1" applyNumberFormat="1" applyFont="1" applyFill="1" applyBorder="1" applyAlignment="1">
      <alignment horizontal="left"/>
    </xf>
    <xf numFmtId="0" fontId="30" fillId="48" borderId="1" xfId="2" applyFont="1" applyFill="1" applyBorder="1" applyAlignment="1">
      <alignment wrapText="1"/>
    </xf>
    <xf numFmtId="0" fontId="30" fillId="52" borderId="1" xfId="2" applyFont="1" applyFill="1" applyBorder="1" applyAlignment="1">
      <alignment wrapText="1"/>
    </xf>
    <xf numFmtId="0" fontId="30" fillId="42" borderId="1" xfId="2" applyFont="1" applyFill="1" applyBorder="1" applyAlignment="1">
      <alignment wrapText="1"/>
    </xf>
    <xf numFmtId="0" fontId="30" fillId="37" borderId="1" xfId="2" applyFont="1" applyFill="1" applyBorder="1" applyAlignment="1">
      <alignment wrapText="1"/>
    </xf>
    <xf numFmtId="0" fontId="30" fillId="47" borderId="1" xfId="0" applyFont="1" applyFill="1" applyBorder="1" applyAlignment="1">
      <alignment horizontal="left" wrapText="1"/>
    </xf>
    <xf numFmtId="0" fontId="30" fillId="49" borderId="1" xfId="2" applyFont="1" applyFill="1" applyBorder="1" applyAlignment="1">
      <alignment wrapText="1"/>
    </xf>
    <xf numFmtId="0" fontId="30" fillId="4" borderId="1" xfId="2" applyFont="1" applyFill="1" applyBorder="1" applyAlignment="1">
      <alignment wrapText="1"/>
    </xf>
    <xf numFmtId="0" fontId="30" fillId="40" borderId="1" xfId="2" applyFont="1" applyFill="1" applyBorder="1" applyAlignment="1">
      <alignment wrapText="1"/>
    </xf>
    <xf numFmtId="0" fontId="30" fillId="39" borderId="1" xfId="2" applyFont="1" applyFill="1" applyBorder="1" applyAlignment="1">
      <alignment wrapText="1"/>
    </xf>
    <xf numFmtId="0" fontId="30" fillId="38" borderId="1" xfId="0" applyFont="1" applyFill="1" applyBorder="1" applyAlignment="1">
      <alignment horizontal="left" wrapText="1"/>
    </xf>
    <xf numFmtId="0" fontId="30" fillId="41" borderId="1" xfId="0" applyFont="1" applyFill="1" applyBorder="1" applyAlignment="1">
      <alignment horizontal="left" wrapText="1"/>
    </xf>
    <xf numFmtId="165" fontId="32" fillId="54" borderId="1" xfId="1" applyNumberFormat="1" applyFont="1" applyFill="1" applyBorder="1"/>
    <xf numFmtId="0" fontId="30" fillId="55" borderId="1" xfId="0" applyFont="1" applyFill="1" applyBorder="1" applyAlignment="1">
      <alignment wrapText="1"/>
    </xf>
    <xf numFmtId="165" fontId="30" fillId="55" borderId="1" xfId="0" applyNumberFormat="1" applyFont="1" applyFill="1" applyBorder="1"/>
    <xf numFmtId="4" fontId="26" fillId="44" borderId="19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Alignment="1">
      <alignment wrapText="1"/>
    </xf>
    <xf numFmtId="165" fontId="30" fillId="38" borderId="1" xfId="0" applyNumberFormat="1" applyFont="1" applyFill="1" applyBorder="1" applyAlignment="1">
      <alignment horizontal="right"/>
    </xf>
    <xf numFmtId="4" fontId="32" fillId="0" borderId="1" xfId="1" applyNumberFormat="1" applyFont="1" applyBorder="1" applyAlignment="1">
      <alignment horizontal="right"/>
    </xf>
    <xf numFmtId="165" fontId="32" fillId="52" borderId="1" xfId="1" applyNumberFormat="1" applyFont="1" applyFill="1" applyBorder="1" applyAlignment="1">
      <alignment horizontal="right"/>
    </xf>
    <xf numFmtId="165" fontId="32" fillId="45" borderId="1" xfId="1" applyNumberFormat="1" applyFont="1" applyFill="1" applyBorder="1" applyAlignment="1">
      <alignment horizontal="right"/>
    </xf>
    <xf numFmtId="0" fontId="35" fillId="0" borderId="0" xfId="0" applyFont="1"/>
    <xf numFmtId="165" fontId="36" fillId="0" borderId="0" xfId="1" applyNumberFormat="1" applyFont="1"/>
    <xf numFmtId="0" fontId="37" fillId="44" borderId="20" xfId="0" applyFont="1" applyFill="1" applyBorder="1" applyAlignment="1">
      <alignment vertical="center" wrapText="1"/>
    </xf>
    <xf numFmtId="165" fontId="35" fillId="0" borderId="0" xfId="0" applyNumberFormat="1" applyFont="1"/>
    <xf numFmtId="0" fontId="37" fillId="44" borderId="0" xfId="0" applyFont="1" applyFill="1" applyAlignment="1">
      <alignment vertical="center" wrapText="1"/>
    </xf>
    <xf numFmtId="4" fontId="35" fillId="0" borderId="0" xfId="0" applyNumberFormat="1" applyFont="1"/>
    <xf numFmtId="0" fontId="38" fillId="44" borderId="21" xfId="0" applyFont="1" applyFill="1" applyBorder="1" applyAlignment="1">
      <alignment vertical="center" wrapText="1"/>
    </xf>
    <xf numFmtId="4" fontId="38" fillId="44" borderId="22" xfId="0" applyNumberFormat="1" applyFont="1" applyFill="1" applyBorder="1" applyAlignment="1">
      <alignment horizontal="right" vertical="center" wrapText="1"/>
    </xf>
    <xf numFmtId="164" fontId="35" fillId="0" borderId="1" xfId="0" applyNumberFormat="1" applyFont="1" applyBorder="1" applyAlignment="1">
      <alignment horizontal="left" wrapText="1"/>
    </xf>
    <xf numFmtId="0" fontId="35" fillId="45" borderId="1" xfId="0" applyFont="1" applyFill="1" applyBorder="1" applyAlignment="1">
      <alignment wrapText="1"/>
    </xf>
    <xf numFmtId="165" fontId="35" fillId="45" borderId="1" xfId="0" applyNumberFormat="1" applyFont="1" applyFill="1" applyBorder="1"/>
    <xf numFmtId="0" fontId="35" fillId="51" borderId="1" xfId="0" applyFont="1" applyFill="1" applyBorder="1" applyAlignment="1">
      <alignment wrapText="1"/>
    </xf>
    <xf numFmtId="165" fontId="35" fillId="51" borderId="1" xfId="0" applyNumberFormat="1" applyFont="1" applyFill="1" applyBorder="1"/>
    <xf numFmtId="0" fontId="35" fillId="48" borderId="1" xfId="2" applyFont="1" applyFill="1" applyBorder="1" applyAlignment="1">
      <alignment wrapText="1"/>
    </xf>
    <xf numFmtId="165" fontId="35" fillId="48" borderId="1" xfId="2" applyNumberFormat="1" applyFont="1" applyFill="1" applyBorder="1"/>
    <xf numFmtId="0" fontId="35" fillId="52" borderId="1" xfId="2" applyFont="1" applyFill="1" applyBorder="1" applyAlignment="1">
      <alignment wrapText="1"/>
    </xf>
    <xf numFmtId="165" fontId="35" fillId="52" borderId="1" xfId="2" applyNumberFormat="1" applyFont="1" applyFill="1" applyBorder="1"/>
    <xf numFmtId="0" fontId="35" fillId="42" borderId="1" xfId="2" applyFont="1" applyFill="1" applyBorder="1" applyAlignment="1">
      <alignment wrapText="1"/>
    </xf>
    <xf numFmtId="165" fontId="35" fillId="42" borderId="1" xfId="2" applyNumberFormat="1" applyFont="1" applyFill="1" applyBorder="1"/>
    <xf numFmtId="0" fontId="35" fillId="37" borderId="1" xfId="2" applyFont="1" applyFill="1" applyBorder="1" applyAlignment="1">
      <alignment wrapText="1"/>
    </xf>
    <xf numFmtId="165" fontId="35" fillId="37" borderId="1" xfId="2" applyNumberFormat="1" applyFont="1" applyFill="1" applyBorder="1"/>
    <xf numFmtId="0" fontId="35" fillId="47" borderId="1" xfId="0" applyFont="1" applyFill="1" applyBorder="1" applyAlignment="1">
      <alignment horizontal="left" wrapText="1"/>
    </xf>
    <xf numFmtId="165" fontId="35" fillId="47" borderId="1" xfId="0" applyNumberFormat="1" applyFont="1" applyFill="1" applyBorder="1" applyAlignment="1">
      <alignment horizontal="right"/>
    </xf>
    <xf numFmtId="0" fontId="35" fillId="49" borderId="1" xfId="2" applyFont="1" applyFill="1" applyBorder="1" applyAlignment="1">
      <alignment wrapText="1"/>
    </xf>
    <xf numFmtId="165" fontId="35" fillId="49" borderId="1" xfId="2" applyNumberFormat="1" applyFont="1" applyFill="1" applyBorder="1" applyAlignment="1">
      <alignment wrapText="1"/>
    </xf>
    <xf numFmtId="0" fontId="35" fillId="4" borderId="1" xfId="2" applyFont="1" applyFill="1" applyBorder="1" applyAlignment="1">
      <alignment wrapText="1"/>
    </xf>
    <xf numFmtId="165" fontId="35" fillId="4" borderId="1" xfId="2" applyNumberFormat="1" applyFont="1" applyFill="1" applyBorder="1"/>
    <xf numFmtId="0" fontId="35" fillId="40" borderId="1" xfId="2" applyFont="1" applyFill="1" applyBorder="1" applyAlignment="1">
      <alignment wrapText="1"/>
    </xf>
    <xf numFmtId="165" fontId="35" fillId="40" borderId="1" xfId="2" applyNumberFormat="1" applyFont="1" applyFill="1" applyBorder="1"/>
    <xf numFmtId="0" fontId="35" fillId="39" borderId="1" xfId="2" applyFont="1" applyFill="1" applyBorder="1" applyAlignment="1">
      <alignment wrapText="1"/>
    </xf>
    <xf numFmtId="165" fontId="35" fillId="39" borderId="1" xfId="2" applyNumberFormat="1" applyFont="1" applyFill="1" applyBorder="1"/>
    <xf numFmtId="0" fontId="35" fillId="38" borderId="1" xfId="0" applyFont="1" applyFill="1" applyBorder="1" applyAlignment="1">
      <alignment horizontal="left" wrapText="1"/>
    </xf>
    <xf numFmtId="165" fontId="35" fillId="38" borderId="1" xfId="0" applyNumberFormat="1" applyFont="1" applyFill="1" applyBorder="1" applyAlignment="1">
      <alignment horizontal="left"/>
    </xf>
    <xf numFmtId="0" fontId="35" fillId="41" borderId="1" xfId="0" applyFont="1" applyFill="1" applyBorder="1" applyAlignment="1">
      <alignment horizontal="left" wrapText="1"/>
    </xf>
    <xf numFmtId="165" fontId="35" fillId="41" borderId="1" xfId="0" applyNumberFormat="1" applyFont="1" applyFill="1" applyBorder="1" applyAlignment="1">
      <alignment horizontal="right"/>
    </xf>
    <xf numFmtId="165" fontId="35" fillId="41" borderId="0" xfId="0" applyNumberFormat="1" applyFont="1" applyFill="1" applyBorder="1" applyAlignment="1">
      <alignment horizontal="left"/>
    </xf>
    <xf numFmtId="0" fontId="35" fillId="0" borderId="0" xfId="0" applyFont="1" applyAlignment="1">
      <alignment horizontal="left" wrapText="1"/>
    </xf>
    <xf numFmtId="165" fontId="35" fillId="0" borderId="0" xfId="0" applyNumberFormat="1" applyFont="1" applyAlignment="1">
      <alignment horizontal="left"/>
    </xf>
    <xf numFmtId="0" fontId="39" fillId="0" borderId="0" xfId="0" applyFont="1" applyAlignment="1">
      <alignment wrapText="1"/>
    </xf>
    <xf numFmtId="4" fontId="39" fillId="0" borderId="0" xfId="0" applyNumberFormat="1" applyFont="1" applyAlignment="1">
      <alignment wrapText="1"/>
    </xf>
    <xf numFmtId="0" fontId="35" fillId="0" borderId="0" xfId="0" applyFont="1" applyAlignment="1">
      <alignment wrapText="1"/>
    </xf>
    <xf numFmtId="165" fontId="32" fillId="48" borderId="1" xfId="1" applyNumberFormat="1" applyFont="1" applyFill="1" applyBorder="1" applyAlignment="1">
      <alignment horizontal="right"/>
    </xf>
    <xf numFmtId="165" fontId="32" fillId="36" borderId="1" xfId="1" applyNumberFormat="1" applyFont="1" applyFill="1" applyBorder="1" applyAlignment="1">
      <alignment horizontal="right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3" fillId="2" borderId="0" xfId="1" applyFont="1" applyFill="1" applyAlignment="1">
      <alignment horizontal="center"/>
    </xf>
    <xf numFmtId="0" fontId="23" fillId="0" borderId="0" xfId="44" applyFont="1" applyAlignment="1">
      <alignment horizontal="left"/>
    </xf>
    <xf numFmtId="0" fontId="23" fillId="0" borderId="0" xfId="44" applyFont="1" applyAlignment="1">
      <alignment horizontal="center"/>
    </xf>
    <xf numFmtId="0" fontId="23" fillId="2" borderId="0" xfId="44" applyFont="1" applyFill="1" applyAlignment="1">
      <alignment horizontal="center"/>
    </xf>
    <xf numFmtId="0" fontId="23" fillId="0" borderId="0" xfId="1" applyFont="1"/>
    <xf numFmtId="165" fontId="0" fillId="0" borderId="0" xfId="0" applyNumberFormat="1" applyAlignment="1">
      <alignment horizontal="righ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</cellXfs>
  <cellStyles count="48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Euro" xfId="45" xr:uid="{00000000-0005-0000-0000-00001F000000}"/>
    <cellStyle name="Incorrecto" xfId="9" builtinId="27" customBuiltin="1"/>
    <cellStyle name="Neutral" xfId="10" builtinId="28" customBuiltin="1"/>
    <cellStyle name="Normal" xfId="0" builtinId="0"/>
    <cellStyle name="Normal 2" xfId="1" xr:uid="{00000000-0005-0000-0000-000023000000}"/>
    <cellStyle name="Normal 2 2" xfId="47" xr:uid="{00000000-0005-0000-0000-000024000000}"/>
    <cellStyle name="Normal 3" xfId="2" xr:uid="{00000000-0005-0000-0000-000025000000}"/>
    <cellStyle name="Normal 4" xfId="44" xr:uid="{00000000-0005-0000-0000-000026000000}"/>
    <cellStyle name="Normal 4 2" xfId="46" xr:uid="{00000000-0005-0000-0000-000027000000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CCFF66"/>
      <color rgb="FFFFC5C6"/>
      <color rgb="FF00FF00"/>
      <color rgb="FF92D050"/>
      <color rgb="FF66FFFF"/>
      <color rgb="FFB4C6E7"/>
      <color rgb="FFF1F1F1"/>
      <color rgb="FF99FF66"/>
      <color rgb="FFFFFF66"/>
      <color rgb="FFFFBB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C87"/>
  <sheetViews>
    <sheetView topLeftCell="A52" zoomScaleNormal="100" workbookViewId="0">
      <selection activeCell="A32" sqref="A32:XFD32"/>
    </sheetView>
  </sheetViews>
  <sheetFormatPr baseColWidth="10" defaultRowHeight="14.25"/>
  <cols>
    <col min="1" max="1" width="42" style="8" bestFit="1" customWidth="1"/>
    <col min="2" max="2" width="18.85546875" style="8" bestFit="1" customWidth="1"/>
    <col min="3" max="3" width="17.5703125" style="8" bestFit="1" customWidth="1"/>
    <col min="4" max="16384" width="11.42578125" style="8"/>
  </cols>
  <sheetData>
    <row r="1" spans="1:2" ht="15">
      <c r="A1" s="152" t="s">
        <v>119</v>
      </c>
      <c r="B1" s="152"/>
    </row>
    <row r="2" spans="1:2" ht="15">
      <c r="A2" s="153" t="s">
        <v>145</v>
      </c>
      <c r="B2" s="153"/>
    </row>
    <row r="3" spans="1:2">
      <c r="B3" s="14"/>
    </row>
    <row r="4" spans="1:2" ht="15.75" thickBot="1">
      <c r="A4" s="151"/>
      <c r="B4" s="151"/>
    </row>
    <row r="5" spans="1:2" ht="15" thickBot="1">
      <c r="B5" s="26" t="s">
        <v>167</v>
      </c>
    </row>
    <row r="6" spans="1:2" ht="15.75" thickBot="1">
      <c r="A6" s="15" t="s">
        <v>22</v>
      </c>
      <c r="B6" s="16"/>
    </row>
    <row r="7" spans="1:2">
      <c r="B7" s="17"/>
    </row>
    <row r="8" spans="1:2">
      <c r="A8" s="8" t="s">
        <v>23</v>
      </c>
      <c r="B8" s="17">
        <f>+'Sabadell 2020'!C67+'Sabadell 2020'!C68+'Sabadell 2020'!C69+'Diari de Caixa 2020'!C29</f>
        <v>6189</v>
      </c>
    </row>
    <row r="9" spans="1:2">
      <c r="B9" s="17"/>
    </row>
    <row r="10" spans="1:2">
      <c r="A10" s="8" t="s">
        <v>89</v>
      </c>
      <c r="B10" s="17">
        <f>+'Sabadell 2020'!C70</f>
        <v>500</v>
      </c>
    </row>
    <row r="11" spans="1:2">
      <c r="B11" s="17"/>
    </row>
    <row r="12" spans="1:2">
      <c r="A12" s="8" t="s">
        <v>108</v>
      </c>
      <c r="B12" s="17">
        <f>+'Diari de Caixa 2020'!C28</f>
        <v>3</v>
      </c>
    </row>
    <row r="13" spans="1:2">
      <c r="B13" s="17"/>
    </row>
    <row r="14" spans="1:2" ht="15">
      <c r="A14" s="18" t="s">
        <v>24</v>
      </c>
      <c r="B14" s="27">
        <f>SUM(B8:B12)</f>
        <v>6692</v>
      </c>
    </row>
    <row r="15" spans="1:2" ht="15" thickBot="1">
      <c r="B15" s="14"/>
    </row>
    <row r="16" spans="1:2" ht="15.75" thickBot="1">
      <c r="A16" s="15" t="s">
        <v>25</v>
      </c>
      <c r="B16" s="16"/>
    </row>
    <row r="17" spans="1:3">
      <c r="B17" s="17"/>
    </row>
    <row r="18" spans="1:3">
      <c r="A18" s="71" t="s">
        <v>18</v>
      </c>
      <c r="B18" s="17">
        <f>SUM(B19:B25)</f>
        <v>-851.77</v>
      </c>
      <c r="C18" s="14"/>
    </row>
    <row r="19" spans="1:3">
      <c r="A19" s="20" t="s">
        <v>26</v>
      </c>
      <c r="B19" s="21">
        <v>0</v>
      </c>
    </row>
    <row r="20" spans="1:3">
      <c r="A20" s="20" t="s">
        <v>27</v>
      </c>
      <c r="B20" s="21">
        <v>0</v>
      </c>
    </row>
    <row r="21" spans="1:3">
      <c r="A21" s="20" t="s">
        <v>152</v>
      </c>
      <c r="B21" s="21">
        <f>+'Sabadell 2020'!C14</f>
        <v>-373.27</v>
      </c>
    </row>
    <row r="22" spans="1:3">
      <c r="A22" s="20" t="s">
        <v>165</v>
      </c>
      <c r="B22" s="21">
        <f>+'Sabadell 2020'!C62+'Sabadell 2020'!C13+'Sabadell 2020'!C11+'Sabadell 2020'!C10</f>
        <v>-143.20000000000002</v>
      </c>
    </row>
    <row r="23" spans="1:3">
      <c r="A23" s="20" t="s">
        <v>153</v>
      </c>
      <c r="B23" s="21">
        <f>+'Sabadell 2020'!C15</f>
        <v>-302.5</v>
      </c>
    </row>
    <row r="24" spans="1:3">
      <c r="A24" s="20" t="s">
        <v>144</v>
      </c>
      <c r="B24" s="21">
        <f>+'Sabadell 2020'!C16</f>
        <v>-32.799999999999997</v>
      </c>
    </row>
    <row r="25" spans="1:3">
      <c r="A25" s="20" t="s">
        <v>36</v>
      </c>
      <c r="B25" s="21">
        <v>0</v>
      </c>
    </row>
    <row r="26" spans="1:3">
      <c r="A26" s="20"/>
      <c r="B26" s="17"/>
    </row>
    <row r="27" spans="1:3">
      <c r="A27" s="71" t="s">
        <v>94</v>
      </c>
      <c r="B27" s="17">
        <f>SUM(B28:B30)</f>
        <v>-222.01999999999998</v>
      </c>
    </row>
    <row r="28" spans="1:3">
      <c r="A28" s="20" t="s">
        <v>95</v>
      </c>
      <c r="B28" s="21">
        <f>+'Sabadell 2020'!C55</f>
        <v>-26</v>
      </c>
    </row>
    <row r="29" spans="1:3">
      <c r="A29" s="20" t="s">
        <v>130</v>
      </c>
      <c r="B29" s="21">
        <f>+'Diari de Caixa 2020'!E5</f>
        <v>-14.52</v>
      </c>
    </row>
    <row r="30" spans="1:3">
      <c r="A30" s="20" t="s">
        <v>104</v>
      </c>
      <c r="B30" s="21">
        <f>+'Sabadell 2020'!C30</f>
        <v>-181.5</v>
      </c>
    </row>
    <row r="31" spans="1:3">
      <c r="A31" s="20"/>
      <c r="B31" s="21"/>
    </row>
    <row r="32" spans="1:3">
      <c r="A32" s="71" t="s">
        <v>28</v>
      </c>
      <c r="B32" s="17">
        <f>SUM(B33:B41)</f>
        <v>0</v>
      </c>
    </row>
    <row r="33" spans="1:3">
      <c r="A33" s="20" t="s">
        <v>29</v>
      </c>
      <c r="B33" s="21">
        <f>+'Sabadell 2020'!C77</f>
        <v>0</v>
      </c>
    </row>
    <row r="34" spans="1:3">
      <c r="A34" s="20" t="s">
        <v>30</v>
      </c>
      <c r="B34" s="21">
        <f>+'Sabadell 2020'!C80</f>
        <v>0</v>
      </c>
    </row>
    <row r="35" spans="1:3">
      <c r="A35" s="20" t="s">
        <v>68</v>
      </c>
      <c r="B35" s="21">
        <f>+'Sabadell 2020'!C79</f>
        <v>0</v>
      </c>
    </row>
    <row r="36" spans="1:3">
      <c r="A36" s="20" t="s">
        <v>77</v>
      </c>
      <c r="B36" s="21">
        <f>+'Sabadell 2020'!C78</f>
        <v>0</v>
      </c>
    </row>
    <row r="37" spans="1:3">
      <c r="A37" s="20" t="s">
        <v>96</v>
      </c>
      <c r="B37" s="21">
        <f>+'Sabadell 2020'!C81</f>
        <v>0</v>
      </c>
    </row>
    <row r="38" spans="1:3">
      <c r="A38" s="20" t="s">
        <v>97</v>
      </c>
      <c r="B38" s="21">
        <f>+'Sabadell 2020'!C82</f>
        <v>0</v>
      </c>
    </row>
    <row r="39" spans="1:3">
      <c r="A39" s="20" t="s">
        <v>75</v>
      </c>
      <c r="B39" s="21">
        <v>0</v>
      </c>
    </row>
    <row r="40" spans="1:3">
      <c r="A40" s="20" t="s">
        <v>76</v>
      </c>
      <c r="B40" s="21">
        <v>0</v>
      </c>
    </row>
    <row r="41" spans="1:3">
      <c r="A41" s="20" t="s">
        <v>31</v>
      </c>
      <c r="B41" s="21">
        <f>+'Sabadell 2020'!C85</f>
        <v>0</v>
      </c>
      <c r="C41" s="25"/>
    </row>
    <row r="42" spans="1:3" ht="15" customHeight="1">
      <c r="A42" s="19"/>
      <c r="B42" s="17"/>
    </row>
    <row r="43" spans="1:3">
      <c r="A43" s="71" t="s">
        <v>32</v>
      </c>
      <c r="B43" s="17">
        <f>SUM(B44:B46)</f>
        <v>-109.85</v>
      </c>
    </row>
    <row r="44" spans="1:3">
      <c r="A44" s="20" t="s">
        <v>112</v>
      </c>
      <c r="B44" s="21">
        <v>0</v>
      </c>
      <c r="C44" s="25"/>
    </row>
    <row r="45" spans="1:3">
      <c r="A45" s="20" t="s">
        <v>166</v>
      </c>
      <c r="B45" s="21">
        <f>+'Diari de Caixa 2020'!E7+'Diari de Caixa 2020'!E8</f>
        <v>-54.85</v>
      </c>
      <c r="C45" s="25"/>
    </row>
    <row r="46" spans="1:3">
      <c r="A46" s="20" t="s">
        <v>171</v>
      </c>
      <c r="B46" s="21">
        <f>+'Sabadell 2020'!C75</f>
        <v>-55</v>
      </c>
      <c r="C46" s="25"/>
    </row>
    <row r="47" spans="1:3">
      <c r="A47" s="28"/>
      <c r="B47" s="17"/>
    </row>
    <row r="48" spans="1:3">
      <c r="A48" s="71" t="s">
        <v>17</v>
      </c>
      <c r="B48" s="17">
        <f>SUM(B49:B51)</f>
        <v>-121.96000000000004</v>
      </c>
    </row>
    <row r="49" spans="1:3">
      <c r="A49" s="20" t="s">
        <v>33</v>
      </c>
      <c r="B49" s="21">
        <f>+'Sabadell 2020'!C71</f>
        <v>-121.96000000000004</v>
      </c>
    </row>
    <row r="50" spans="1:3">
      <c r="A50" s="20" t="s">
        <v>71</v>
      </c>
      <c r="B50" s="21"/>
      <c r="C50" s="25"/>
    </row>
    <row r="51" spans="1:3">
      <c r="A51" s="20" t="s">
        <v>34</v>
      </c>
      <c r="B51" s="21"/>
      <c r="C51" s="25"/>
    </row>
    <row r="52" spans="1:3">
      <c r="B52" s="23"/>
    </row>
    <row r="53" spans="1:3">
      <c r="A53" s="29" t="s">
        <v>174</v>
      </c>
      <c r="B53" s="30">
        <f>+'Sabadell 2020'!C87</f>
        <v>0</v>
      </c>
    </row>
    <row r="54" spans="1:3">
      <c r="A54" s="20"/>
      <c r="B54" s="21"/>
    </row>
    <row r="55" spans="1:3">
      <c r="A55" s="19"/>
      <c r="B55" s="17"/>
    </row>
    <row r="56" spans="1:3" ht="15">
      <c r="A56" s="18" t="s">
        <v>35</v>
      </c>
      <c r="B56" s="22">
        <f>+B18+B32+B43+B48+B53+B27</f>
        <v>-1305.5999999999999</v>
      </c>
    </row>
    <row r="57" spans="1:3" ht="15" thickBot="1">
      <c r="A57" s="28"/>
      <c r="B57" s="17"/>
    </row>
    <row r="58" spans="1:3" ht="15.75" thickBot="1">
      <c r="A58" s="15" t="s">
        <v>79</v>
      </c>
      <c r="B58" s="24">
        <f>+B14+B56</f>
        <v>5386.4</v>
      </c>
      <c r="C58" s="14"/>
    </row>
    <row r="59" spans="1:3" ht="15" thickBot="1">
      <c r="A59" s="19"/>
      <c r="B59" s="14"/>
    </row>
    <row r="60" spans="1:3" ht="15.75" thickBot="1">
      <c r="A60" s="15" t="s">
        <v>20</v>
      </c>
      <c r="B60" s="31" t="str">
        <f>+B5</f>
        <v>2020</v>
      </c>
    </row>
    <row r="61" spans="1:3" ht="15">
      <c r="A61" s="32"/>
      <c r="B61" s="33"/>
    </row>
    <row r="62" spans="1:3">
      <c r="A62" s="19" t="s">
        <v>117</v>
      </c>
      <c r="B62" s="17">
        <f>SUM(B63:B64)</f>
        <v>5584.079999999999</v>
      </c>
    </row>
    <row r="63" spans="1:3">
      <c r="A63" s="20" t="s">
        <v>21</v>
      </c>
      <c r="B63" s="21">
        <f>+'Diari de Caixa 2020'!F4</f>
        <v>312.89</v>
      </c>
    </row>
    <row r="64" spans="1:3">
      <c r="A64" s="20" t="s">
        <v>50</v>
      </c>
      <c r="B64" s="21">
        <f>+'Sabadell 2020'!D63</f>
        <v>5271.1899999999987</v>
      </c>
    </row>
    <row r="65" spans="1:3">
      <c r="B65" s="34"/>
    </row>
    <row r="66" spans="1:3">
      <c r="B66" s="34"/>
    </row>
    <row r="67" spans="1:3" ht="15">
      <c r="A67" s="19" t="s">
        <v>168</v>
      </c>
      <c r="B67" s="22">
        <f>SUM(B68:B69)</f>
        <v>10970.479999999998</v>
      </c>
    </row>
    <row r="68" spans="1:3">
      <c r="A68" s="20" t="s">
        <v>21</v>
      </c>
      <c r="B68" s="21">
        <f>+'Diari de Caixa 2020'!F26</f>
        <v>246.52</v>
      </c>
      <c r="C68" s="14"/>
    </row>
    <row r="69" spans="1:3">
      <c r="A69" s="20" t="s">
        <v>50</v>
      </c>
      <c r="B69" s="21">
        <f>+'Sabadell 2020'!B6</f>
        <v>10723.959999999997</v>
      </c>
      <c r="C69" s="14"/>
    </row>
    <row r="70" spans="1:3">
      <c r="A70" s="20"/>
      <c r="B70" s="21"/>
      <c r="C70" s="14"/>
    </row>
    <row r="71" spans="1:3" ht="15" thickBot="1">
      <c r="A71" s="20"/>
      <c r="B71" s="21"/>
      <c r="C71" s="14"/>
    </row>
    <row r="72" spans="1:3" ht="15.75" thickBot="1">
      <c r="A72" s="15" t="s">
        <v>118</v>
      </c>
      <c r="B72" s="24">
        <f>+B67-B62</f>
        <v>5386.3999999999987</v>
      </c>
      <c r="C72" s="14"/>
    </row>
    <row r="73" spans="1:3">
      <c r="B73" s="23"/>
    </row>
    <row r="74" spans="1:3">
      <c r="B74" s="23"/>
    </row>
    <row r="75" spans="1:3">
      <c r="B75" s="23"/>
    </row>
    <row r="76" spans="1:3">
      <c r="B76" s="23"/>
    </row>
    <row r="77" spans="1:3">
      <c r="B77" s="23"/>
    </row>
    <row r="78" spans="1:3">
      <c r="B78" s="23"/>
    </row>
    <row r="79" spans="1:3">
      <c r="B79" s="23"/>
    </row>
    <row r="80" spans="1:3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</sheetData>
  <mergeCells count="3">
    <mergeCell ref="A4:B4"/>
    <mergeCell ref="A1:B1"/>
    <mergeCell ref="A2:B2"/>
  </mergeCells>
  <pageMargins left="0.70866141732283472" right="0.70866141732283472" top="1.0629921259842521" bottom="0" header="0.43307086614173229" footer="0"/>
  <pageSetup paperSize="9" scale="97" orientation="portrait" horizontalDpi="4294967293" verticalDpi="4294967293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G46"/>
  <sheetViews>
    <sheetView tabSelected="1" topLeftCell="A19" zoomScaleNormal="100" workbookViewId="0">
      <selection activeCell="B15" sqref="B15"/>
    </sheetView>
  </sheetViews>
  <sheetFormatPr baseColWidth="10" defaultRowHeight="15"/>
  <cols>
    <col min="1" max="1" width="39.85546875" style="35" bestFit="1" customWidth="1"/>
    <col min="2" max="2" width="17.7109375" style="35" bestFit="1" customWidth="1"/>
    <col min="3" max="3" width="11.85546875" style="35" bestFit="1" customWidth="1"/>
    <col min="4" max="16384" width="11.42578125" style="35"/>
  </cols>
  <sheetData>
    <row r="1" spans="1:7" ht="25.5" customHeight="1">
      <c r="A1" s="155" t="s">
        <v>10</v>
      </c>
      <c r="B1" s="155"/>
      <c r="C1" s="55"/>
      <c r="D1" s="56"/>
      <c r="E1" s="56"/>
      <c r="F1" s="56"/>
      <c r="G1" s="56"/>
    </row>
    <row r="2" spans="1:7">
      <c r="A2" s="156" t="s">
        <v>145</v>
      </c>
      <c r="B2" s="156"/>
      <c r="C2" s="55"/>
      <c r="D2" s="55"/>
      <c r="E2" s="57"/>
      <c r="F2" s="56"/>
      <c r="G2" s="56"/>
    </row>
    <row r="3" spans="1:7">
      <c r="A3" s="56"/>
      <c r="B3" s="57"/>
      <c r="C3" s="56"/>
      <c r="D3" s="56"/>
      <c r="E3" s="57"/>
      <c r="F3" s="56"/>
      <c r="G3" s="56"/>
    </row>
    <row r="4" spans="1:7" ht="15.75" thickBot="1">
      <c r="A4" s="154"/>
      <c r="B4" s="154"/>
      <c r="C4" s="56"/>
      <c r="D4" s="56"/>
      <c r="E4" s="57"/>
      <c r="F4" s="56"/>
      <c r="G4" s="56"/>
    </row>
    <row r="5" spans="1:7" ht="15.75" thickBot="1">
      <c r="A5" s="58" t="s">
        <v>11</v>
      </c>
      <c r="B5" s="31" t="str">
        <f>+'EXPLOTACIO 122020'!B5</f>
        <v>2020</v>
      </c>
      <c r="C5" s="56"/>
      <c r="D5" s="56"/>
      <c r="E5" s="56"/>
      <c r="F5" s="56"/>
      <c r="G5" s="56"/>
    </row>
    <row r="6" spans="1:7">
      <c r="A6" s="56"/>
      <c r="B6" s="59"/>
      <c r="C6" s="56"/>
      <c r="D6" s="56"/>
      <c r="E6" s="56"/>
      <c r="F6" s="56"/>
      <c r="G6" s="56"/>
    </row>
    <row r="7" spans="1:7">
      <c r="A7" s="60" t="s">
        <v>12</v>
      </c>
      <c r="B7" s="59">
        <f>+'EXPLOTACIO 122020'!B8</f>
        <v>6189</v>
      </c>
      <c r="C7" s="56"/>
      <c r="D7" s="56"/>
      <c r="E7" s="56"/>
      <c r="F7" s="56"/>
      <c r="G7" s="56"/>
    </row>
    <row r="8" spans="1:7">
      <c r="A8" s="60"/>
      <c r="B8" s="59"/>
      <c r="C8" s="56"/>
      <c r="D8" s="56"/>
      <c r="E8" s="56"/>
      <c r="F8" s="56"/>
      <c r="G8" s="56"/>
    </row>
    <row r="9" spans="1:7">
      <c r="A9" s="60" t="s">
        <v>90</v>
      </c>
      <c r="B9" s="59">
        <f>SUM(B10:B11)</f>
        <v>503</v>
      </c>
      <c r="C9" s="56"/>
      <c r="D9" s="56"/>
      <c r="E9" s="56"/>
      <c r="F9" s="56"/>
      <c r="G9" s="56"/>
    </row>
    <row r="10" spans="1:7">
      <c r="A10" s="61" t="s">
        <v>91</v>
      </c>
      <c r="B10" s="59">
        <f>+'EXPLOTACIO 122020'!B12</f>
        <v>3</v>
      </c>
      <c r="C10" s="56"/>
      <c r="D10" s="56"/>
      <c r="E10" s="56"/>
      <c r="F10" s="56"/>
      <c r="G10" s="56"/>
    </row>
    <row r="11" spans="1:7">
      <c r="A11" s="61" t="s">
        <v>89</v>
      </c>
      <c r="B11" s="59">
        <f>+'EXPLOTACIO 122020'!B10</f>
        <v>500</v>
      </c>
      <c r="C11" s="56"/>
      <c r="D11" s="56"/>
      <c r="E11" s="56"/>
      <c r="F11" s="56"/>
      <c r="G11" s="56"/>
    </row>
    <row r="12" spans="1:7">
      <c r="A12" s="60"/>
      <c r="B12" s="59"/>
      <c r="C12" s="56"/>
      <c r="D12" s="56"/>
      <c r="E12" s="56"/>
      <c r="F12" s="56"/>
      <c r="G12" s="56"/>
    </row>
    <row r="13" spans="1:7">
      <c r="A13" s="60" t="s">
        <v>52</v>
      </c>
      <c r="B13" s="59">
        <f>SUM(B14:B16)</f>
        <v>-1183.6399999999999</v>
      </c>
      <c r="C13" s="56"/>
      <c r="D13" s="56"/>
      <c r="E13" s="56"/>
      <c r="F13" s="56"/>
      <c r="G13" s="56"/>
    </row>
    <row r="14" spans="1:7">
      <c r="A14" s="61" t="s">
        <v>13</v>
      </c>
      <c r="B14" s="62">
        <f>'EXPLOTACIO 122020'!B32+'EXPLOTACIO 122020'!B27</f>
        <v>-222.01999999999998</v>
      </c>
      <c r="C14" s="56"/>
      <c r="D14" s="56"/>
      <c r="E14" s="56"/>
      <c r="F14" s="56"/>
      <c r="G14" s="56"/>
    </row>
    <row r="15" spans="1:7">
      <c r="A15" s="61" t="s">
        <v>14</v>
      </c>
      <c r="B15" s="62">
        <f>'EXPLOTACIO 122020'!B18</f>
        <v>-851.77</v>
      </c>
      <c r="C15" s="56"/>
      <c r="D15" s="56"/>
      <c r="E15" s="56"/>
      <c r="F15" s="56"/>
      <c r="G15" s="56"/>
    </row>
    <row r="16" spans="1:7">
      <c r="A16" s="61" t="s">
        <v>2</v>
      </c>
      <c r="B16" s="62">
        <f>+'EXPLOTACIO 122020'!B43</f>
        <v>-109.85</v>
      </c>
      <c r="C16" s="56"/>
      <c r="D16" s="56"/>
      <c r="E16" s="56"/>
      <c r="F16" s="56"/>
      <c r="G16" s="56"/>
    </row>
    <row r="17" spans="1:7">
      <c r="A17" s="61"/>
      <c r="B17" s="62"/>
    </row>
    <row r="18" spans="1:7">
      <c r="A18" s="63" t="s">
        <v>80</v>
      </c>
      <c r="B18" s="64">
        <f>+B7+B9+B13</f>
        <v>5508.3600000000006</v>
      </c>
    </row>
    <row r="19" spans="1:7">
      <c r="A19" s="56"/>
      <c r="B19" s="59"/>
    </row>
    <row r="20" spans="1:7">
      <c r="A20" s="60" t="s">
        <v>53</v>
      </c>
      <c r="B20" s="59">
        <v>0</v>
      </c>
    </row>
    <row r="21" spans="1:7">
      <c r="A21" s="60" t="s">
        <v>54</v>
      </c>
      <c r="B21" s="59">
        <f>'EXPLOTACIO 122020'!B48</f>
        <v>-121.96000000000004</v>
      </c>
    </row>
    <row r="22" spans="1:7">
      <c r="A22" s="60"/>
      <c r="B22" s="59"/>
    </row>
    <row r="23" spans="1:7">
      <c r="A23" s="63" t="s">
        <v>15</v>
      </c>
      <c r="B23" s="64">
        <f>SUM(B20:B21)</f>
        <v>-121.96000000000004</v>
      </c>
    </row>
    <row r="24" spans="1:7">
      <c r="A24" s="63"/>
      <c r="B24" s="59"/>
    </row>
    <row r="25" spans="1:7">
      <c r="A25" s="63" t="s">
        <v>16</v>
      </c>
      <c r="B25" s="64">
        <f>+B18+B23</f>
        <v>5386.4000000000005</v>
      </c>
    </row>
    <row r="26" spans="1:7">
      <c r="A26" s="60"/>
      <c r="B26" s="59"/>
      <c r="C26" s="56"/>
      <c r="D26" s="56"/>
      <c r="E26" s="56"/>
      <c r="F26" s="56"/>
      <c r="G26" s="56"/>
    </row>
    <row r="27" spans="1:7">
      <c r="A27" s="60" t="s">
        <v>55</v>
      </c>
      <c r="B27" s="59">
        <f>'EXPLOTACIO 122020'!B53</f>
        <v>0</v>
      </c>
      <c r="C27" s="56"/>
      <c r="D27" s="56"/>
      <c r="E27" s="56"/>
      <c r="F27" s="56"/>
      <c r="G27" s="56"/>
    </row>
    <row r="28" spans="1:7">
      <c r="A28" s="56"/>
      <c r="B28" s="59"/>
    </row>
    <row r="29" spans="1:7" ht="15.75" thickBot="1">
      <c r="A29" s="56"/>
      <c r="B29" s="59"/>
    </row>
    <row r="30" spans="1:7" ht="15.75" thickBot="1">
      <c r="A30" s="65" t="s">
        <v>82</v>
      </c>
      <c r="B30" s="66">
        <f>+B25+B27</f>
        <v>5386.4000000000005</v>
      </c>
      <c r="C30" s="54"/>
    </row>
    <row r="31" spans="1:7" s="8" customFormat="1" ht="15.75" thickBot="1">
      <c r="A31" s="9" t="s">
        <v>81</v>
      </c>
      <c r="B31" s="10">
        <f>SUM('Balanç 122020'!B19:B31)</f>
        <v>5584.079999999999</v>
      </c>
      <c r="C31" s="23"/>
      <c r="D31" s="14"/>
    </row>
    <row r="32" spans="1:7" s="8" customFormat="1" ht="15.75" thickBot="1">
      <c r="A32" s="67"/>
      <c r="B32" s="68"/>
      <c r="C32" s="23"/>
      <c r="D32" s="14"/>
    </row>
    <row r="33" spans="1:4" s="8" customFormat="1" ht="15.75" thickBot="1">
      <c r="A33" s="69" t="s">
        <v>92</v>
      </c>
      <c r="B33" s="70">
        <f>SUM(B30:B32)</f>
        <v>10970.48</v>
      </c>
      <c r="C33" s="14"/>
      <c r="D33" s="14"/>
    </row>
    <row r="34" spans="1:4">
      <c r="B34" s="36"/>
      <c r="C34" s="54"/>
    </row>
    <row r="35" spans="1:4">
      <c r="C35" s="54"/>
    </row>
    <row r="45" spans="1:4" ht="14.25" customHeight="1"/>
    <row r="46" spans="1:4" hidden="1"/>
  </sheetData>
  <mergeCells count="3">
    <mergeCell ref="A4:B4"/>
    <mergeCell ref="A1:B1"/>
    <mergeCell ref="A2:B2"/>
  </mergeCells>
  <pageMargins left="0.41" right="0.24" top="1.27" bottom="0.74803149606299213" header="0.43307086614173229" footer="0.31496062992125984"/>
  <pageSetup paperSize="9" orientation="portrait" horizontalDpi="4294967293" verticalDpi="4294967293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E49"/>
  <sheetViews>
    <sheetView workbookViewId="0">
      <selection activeCell="B32" sqref="B32"/>
    </sheetView>
  </sheetViews>
  <sheetFormatPr baseColWidth="10" defaultRowHeight="15"/>
  <cols>
    <col min="1" max="1" width="30.28515625" style="35" bestFit="1" customWidth="1"/>
    <col min="2" max="2" width="16.140625" style="35" bestFit="1" customWidth="1"/>
    <col min="3" max="3" width="12" style="35" bestFit="1" customWidth="1"/>
    <col min="4" max="4" width="11.42578125" style="35"/>
    <col min="5" max="5" width="23.7109375" style="35" bestFit="1" customWidth="1"/>
    <col min="6" max="16384" width="11.42578125" style="35"/>
  </cols>
  <sheetData>
    <row r="1" spans="1:3" s="8" customFormat="1">
      <c r="A1" s="152" t="s">
        <v>37</v>
      </c>
      <c r="B1" s="152"/>
    </row>
    <row r="2" spans="1:3">
      <c r="A2" s="153" t="s">
        <v>145</v>
      </c>
      <c r="B2" s="153"/>
      <c r="C2" s="8"/>
    </row>
    <row r="3" spans="1:3">
      <c r="A3" s="8"/>
      <c r="B3" s="14"/>
      <c r="C3" s="8"/>
    </row>
    <row r="4" spans="1:3" ht="15.75" thickBot="1">
      <c r="A4" s="157"/>
      <c r="B4" s="157"/>
      <c r="C4" s="8"/>
    </row>
    <row r="5" spans="1:3" ht="15.75" thickBot="1">
      <c r="A5" s="15" t="s">
        <v>38</v>
      </c>
      <c r="B5" s="16" t="str">
        <f>+' PiG 122020'!B5</f>
        <v>2020</v>
      </c>
      <c r="C5" s="13"/>
    </row>
    <row r="6" spans="1:3">
      <c r="A6" s="8"/>
      <c r="B6" s="17"/>
      <c r="C6" s="8"/>
    </row>
    <row r="7" spans="1:3">
      <c r="A7" s="19" t="s">
        <v>39</v>
      </c>
      <c r="B7" s="17">
        <f>SUM(B9)</f>
        <v>10970.479999999998</v>
      </c>
      <c r="C7" s="51"/>
    </row>
    <row r="8" spans="1:3">
      <c r="A8" s="8"/>
      <c r="B8" s="17"/>
      <c r="C8" s="8"/>
    </row>
    <row r="9" spans="1:3">
      <c r="A9" s="28" t="s">
        <v>40</v>
      </c>
      <c r="B9" s="17">
        <f>SUM(B10:B11)</f>
        <v>10970.479999999998</v>
      </c>
      <c r="C9" s="51"/>
    </row>
    <row r="10" spans="1:3">
      <c r="A10" s="52" t="s">
        <v>49</v>
      </c>
      <c r="B10" s="17">
        <f>+'EXPLOTACIO 122020'!B69</f>
        <v>10723.959999999997</v>
      </c>
      <c r="C10" s="51"/>
    </row>
    <row r="11" spans="1:3">
      <c r="A11" s="52" t="s">
        <v>41</v>
      </c>
      <c r="B11" s="17">
        <f>+'EXPLOTACIO 122020'!B68</f>
        <v>246.52</v>
      </c>
      <c r="C11" s="51"/>
    </row>
    <row r="12" spans="1:3">
      <c r="A12" s="8"/>
      <c r="B12" s="17"/>
      <c r="C12" s="8"/>
    </row>
    <row r="13" spans="1:3" ht="15.75" thickBot="1">
      <c r="A13" s="8"/>
      <c r="B13" s="17"/>
      <c r="C13" s="8"/>
    </row>
    <row r="14" spans="1:3" ht="15.75" thickBot="1">
      <c r="A14" s="15" t="s">
        <v>42</v>
      </c>
      <c r="B14" s="53">
        <f>+B7</f>
        <v>10970.479999999998</v>
      </c>
      <c r="C14" s="23"/>
    </row>
    <row r="15" spans="1:3" ht="15.75" thickBot="1">
      <c r="A15" s="8"/>
      <c r="B15" s="14"/>
      <c r="C15" s="8"/>
    </row>
    <row r="16" spans="1:3" ht="15.75" thickBot="1">
      <c r="A16" s="15" t="s">
        <v>43</v>
      </c>
      <c r="B16" s="16" t="str">
        <f>+B5</f>
        <v>2020</v>
      </c>
      <c r="C16" s="8"/>
    </row>
    <row r="17" spans="1:5">
      <c r="A17" s="8"/>
      <c r="B17" s="17"/>
      <c r="C17" s="8"/>
    </row>
    <row r="18" spans="1:5">
      <c r="A18" s="19" t="s">
        <v>44</v>
      </c>
      <c r="B18" s="17">
        <f>SUM(B19:B33)</f>
        <v>10970.48</v>
      </c>
      <c r="C18" s="8"/>
    </row>
    <row r="19" spans="1:5">
      <c r="A19" s="28" t="s">
        <v>45</v>
      </c>
      <c r="B19" s="17">
        <v>370.84</v>
      </c>
      <c r="C19" s="8"/>
    </row>
    <row r="20" spans="1:5">
      <c r="A20" s="52" t="s">
        <v>83</v>
      </c>
      <c r="B20" s="17">
        <v>4385.8999999999996</v>
      </c>
      <c r="C20" s="14"/>
    </row>
    <row r="21" spans="1:5">
      <c r="A21" s="52" t="s">
        <v>46</v>
      </c>
      <c r="B21" s="17">
        <v>-1284.1199999999999</v>
      </c>
      <c r="C21" s="14"/>
    </row>
    <row r="22" spans="1:5" s="8" customFormat="1" ht="14.25">
      <c r="A22" s="52" t="s">
        <v>84</v>
      </c>
      <c r="B22" s="17">
        <v>2597.84</v>
      </c>
      <c r="C22" s="14"/>
    </row>
    <row r="23" spans="1:5" s="8" customFormat="1" ht="14.25">
      <c r="A23" s="52" t="s">
        <v>85</v>
      </c>
      <c r="B23" s="17">
        <v>17.68</v>
      </c>
    </row>
    <row r="24" spans="1:5" s="8" customFormat="1" ht="14.25">
      <c r="A24" s="52" t="s">
        <v>86</v>
      </c>
      <c r="B24" s="17">
        <v>2037.9099999999992</v>
      </c>
    </row>
    <row r="25" spans="1:5" s="8" customFormat="1" ht="14.25">
      <c r="A25" s="52" t="s">
        <v>56</v>
      </c>
      <c r="B25" s="17">
        <v>-3855.9399999999996</v>
      </c>
      <c r="C25" s="14"/>
    </row>
    <row r="26" spans="1:5" s="8" customFormat="1" ht="14.25">
      <c r="A26" s="52" t="s">
        <v>87</v>
      </c>
      <c r="B26" s="17">
        <v>1726.92</v>
      </c>
    </row>
    <row r="27" spans="1:5" s="8" customFormat="1" ht="14.25">
      <c r="A27" s="52" t="s">
        <v>59</v>
      </c>
      <c r="B27" s="17">
        <v>-637.16</v>
      </c>
      <c r="C27" s="14"/>
    </row>
    <row r="28" spans="1:5" s="8" customFormat="1" ht="14.25">
      <c r="A28" s="52" t="s">
        <v>88</v>
      </c>
      <c r="B28" s="17">
        <v>746.5400000000003</v>
      </c>
    </row>
    <row r="29" spans="1:5" s="8" customFormat="1" ht="14.25">
      <c r="A29" s="52" t="s">
        <v>74</v>
      </c>
      <c r="B29" s="17">
        <v>-830.88000000000011</v>
      </c>
      <c r="C29" s="14"/>
      <c r="E29" s="14"/>
    </row>
    <row r="30" spans="1:5" s="8" customFormat="1" ht="14.25">
      <c r="A30" s="52" t="s">
        <v>106</v>
      </c>
      <c r="B30" s="17">
        <v>462.47999999999985</v>
      </c>
    </row>
    <row r="31" spans="1:5" s="8" customFormat="1" ht="14.25">
      <c r="A31" s="52" t="s">
        <v>107</v>
      </c>
      <c r="B31" s="17">
        <v>-153.93</v>
      </c>
      <c r="C31" s="14"/>
      <c r="E31" s="14"/>
    </row>
    <row r="32" spans="1:5" s="8" customFormat="1" ht="14.25">
      <c r="A32" s="52" t="s">
        <v>120</v>
      </c>
      <c r="B32" s="17">
        <f>+' PiG 122020'!B25</f>
        <v>5386.4000000000005</v>
      </c>
    </row>
    <row r="33" spans="1:5" s="8" customFormat="1" ht="14.25">
      <c r="A33" s="52" t="s">
        <v>121</v>
      </c>
      <c r="B33" s="17">
        <f>+' PiG 122020'!B27</f>
        <v>0</v>
      </c>
      <c r="C33" s="14"/>
      <c r="E33" s="14"/>
    </row>
    <row r="34" spans="1:5" s="8" customFormat="1" thickBot="1">
      <c r="B34" s="17"/>
    </row>
    <row r="35" spans="1:5" s="8" customFormat="1" ht="15.75" thickBot="1">
      <c r="A35" s="15" t="s">
        <v>47</v>
      </c>
      <c r="B35" s="53">
        <f>+B18</f>
        <v>10970.48</v>
      </c>
    </row>
    <row r="36" spans="1:5" s="8" customFormat="1" ht="14.25">
      <c r="B36" s="14"/>
    </row>
    <row r="37" spans="1:5">
      <c r="B37" s="54"/>
    </row>
    <row r="38" spans="1:5">
      <c r="B38" s="54"/>
    </row>
    <row r="40" spans="1:5">
      <c r="B40" s="54"/>
    </row>
    <row r="47" spans="1:5" s="8" customFormat="1" ht="14.25" customHeight="1">
      <c r="A47" s="35"/>
      <c r="B47" s="35"/>
      <c r="C47" s="35"/>
    </row>
    <row r="48" spans="1:5" s="8" customFormat="1" hidden="1">
      <c r="A48" s="35"/>
      <c r="B48" s="35"/>
      <c r="C48" s="35"/>
    </row>
    <row r="49" spans="1:3" s="8" customFormat="1">
      <c r="A49" s="35"/>
      <c r="B49" s="35"/>
      <c r="C49" s="35"/>
    </row>
  </sheetData>
  <mergeCells count="3">
    <mergeCell ref="A1:B1"/>
    <mergeCell ref="A4:B4"/>
    <mergeCell ref="A2:B2"/>
  </mergeCells>
  <pageMargins left="0.70866141732283472" right="0.70866141732283472" top="1.31" bottom="0.74803149606299213" header="0.43307086614173229" footer="0.31496062992125984"/>
  <pageSetup paperSize="9" orientation="portrait" horizontalDpi="4294967293" verticalDpi="4294967293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2"/>
  <sheetViews>
    <sheetView showGridLines="0" zoomScaleNormal="100" workbookViewId="0">
      <selection activeCell="E20" sqref="E20"/>
    </sheetView>
  </sheetViews>
  <sheetFormatPr baseColWidth="10" defaultRowHeight="12"/>
  <cols>
    <col min="1" max="1" width="9.85546875" style="108" bestFit="1" customWidth="1"/>
    <col min="2" max="2" width="41.42578125" style="148" customWidth="1"/>
    <col min="3" max="3" width="9.28515625" style="111" bestFit="1" customWidth="1"/>
    <col min="4" max="4" width="9.28515625" style="111" customWidth="1"/>
    <col min="5" max="5" width="34.5703125" style="108" customWidth="1"/>
    <col min="6" max="16384" width="11.42578125" style="108"/>
  </cols>
  <sheetData>
    <row r="1" spans="1:5" ht="15" customHeight="1">
      <c r="B1" s="37" t="s">
        <v>70</v>
      </c>
      <c r="C1" s="109"/>
      <c r="D1" s="109"/>
    </row>
    <row r="2" spans="1:5" ht="12.75" thickBot="1">
      <c r="A2" s="110" t="s">
        <v>60</v>
      </c>
      <c r="B2" s="110" t="s">
        <v>64</v>
      </c>
    </row>
    <row r="3" spans="1:5" ht="13.5" thickTop="1" thickBot="1">
      <c r="A3" s="110"/>
      <c r="B3" s="110" t="s">
        <v>61</v>
      </c>
      <c r="C3" s="109"/>
      <c r="D3" s="109"/>
    </row>
    <row r="4" spans="1:5" ht="25.5" thickTop="1" thickBot="1">
      <c r="A4" s="110" t="s">
        <v>57</v>
      </c>
      <c r="B4" s="110" t="s">
        <v>154</v>
      </c>
      <c r="C4" s="109"/>
      <c r="D4" s="109"/>
    </row>
    <row r="5" spans="1:5" ht="13.5" thickTop="1" thickBot="1">
      <c r="A5" s="112" t="s">
        <v>62</v>
      </c>
      <c r="B5" s="112" t="s">
        <v>63</v>
      </c>
      <c r="C5" s="109"/>
      <c r="D5" s="109"/>
      <c r="E5" s="113"/>
    </row>
    <row r="6" spans="1:5" ht="12.75" thickBot="1">
      <c r="A6" s="114" t="s">
        <v>72</v>
      </c>
      <c r="B6" s="115">
        <f>+D9</f>
        <v>10723.959999999997</v>
      </c>
      <c r="C6" s="109">
        <f>+B6+'Diari de Caixa 2020'!F26</f>
        <v>10970.479999999998</v>
      </c>
      <c r="D6" s="109"/>
    </row>
    <row r="7" spans="1:5">
      <c r="A7" s="112"/>
      <c r="B7" s="112"/>
      <c r="C7" s="109"/>
      <c r="D7" s="109"/>
      <c r="E7" s="111"/>
    </row>
    <row r="8" spans="1:5">
      <c r="A8" s="41" t="s">
        <v>66</v>
      </c>
      <c r="B8" s="41" t="s">
        <v>65</v>
      </c>
      <c r="C8" s="42" t="s">
        <v>58</v>
      </c>
      <c r="D8" s="42"/>
      <c r="E8" s="116"/>
    </row>
    <row r="9" spans="1:5">
      <c r="A9" s="43" t="s">
        <v>169</v>
      </c>
      <c r="B9" s="44" t="s">
        <v>128</v>
      </c>
      <c r="C9" s="126">
        <v>-55</v>
      </c>
      <c r="D9" s="105">
        <f t="shared" ref="D9:D15" si="0">+D10+C9</f>
        <v>10723.959999999997</v>
      </c>
      <c r="E9" s="116" t="s">
        <v>170</v>
      </c>
    </row>
    <row r="10" spans="1:5">
      <c r="A10" s="43" t="s">
        <v>155</v>
      </c>
      <c r="B10" s="44" t="s">
        <v>113</v>
      </c>
      <c r="C10" s="83">
        <v>-14.52</v>
      </c>
      <c r="D10" s="105">
        <f t="shared" si="0"/>
        <v>10778.959999999997</v>
      </c>
      <c r="E10" s="116" t="s">
        <v>159</v>
      </c>
    </row>
    <row r="11" spans="1:5" ht="24">
      <c r="A11" s="43" t="s">
        <v>156</v>
      </c>
      <c r="B11" s="44" t="s">
        <v>157</v>
      </c>
      <c r="C11" s="83">
        <v>-6.05</v>
      </c>
      <c r="D11" s="105">
        <f t="shared" si="0"/>
        <v>10793.479999999998</v>
      </c>
      <c r="E11" s="116" t="s">
        <v>160</v>
      </c>
    </row>
    <row r="12" spans="1:5">
      <c r="A12" s="43">
        <v>44099</v>
      </c>
      <c r="B12" s="44" t="s">
        <v>146</v>
      </c>
      <c r="C12" s="120">
        <v>500</v>
      </c>
      <c r="D12" s="105">
        <f t="shared" si="0"/>
        <v>10799.529999999997</v>
      </c>
      <c r="E12" s="116" t="s">
        <v>158</v>
      </c>
    </row>
    <row r="13" spans="1:5" ht="24">
      <c r="A13" s="43">
        <v>44098</v>
      </c>
      <c r="B13" s="44" t="s">
        <v>113</v>
      </c>
      <c r="C13" s="83">
        <v>-36.24</v>
      </c>
      <c r="D13" s="105">
        <f t="shared" si="0"/>
        <v>10299.529999999997</v>
      </c>
      <c r="E13" s="116" t="s">
        <v>149</v>
      </c>
    </row>
    <row r="14" spans="1:5" ht="24">
      <c r="A14" s="43">
        <v>44096</v>
      </c>
      <c r="B14" s="44" t="s">
        <v>147</v>
      </c>
      <c r="C14" s="83">
        <v>-373.27</v>
      </c>
      <c r="D14" s="105">
        <f t="shared" si="0"/>
        <v>10335.769999999997</v>
      </c>
      <c r="E14" s="116" t="s">
        <v>150</v>
      </c>
    </row>
    <row r="15" spans="1:5" ht="24">
      <c r="A15" s="43">
        <v>44096</v>
      </c>
      <c r="B15" s="44" t="s">
        <v>148</v>
      </c>
      <c r="C15" s="83">
        <v>-302.5</v>
      </c>
      <c r="D15" s="105">
        <f t="shared" si="0"/>
        <v>10709.039999999997</v>
      </c>
      <c r="E15" s="116" t="s">
        <v>151</v>
      </c>
    </row>
    <row r="16" spans="1:5">
      <c r="A16" s="43">
        <v>43962</v>
      </c>
      <c r="B16" s="44" t="s">
        <v>142</v>
      </c>
      <c r="C16" s="83">
        <v>-32.799999999999997</v>
      </c>
      <c r="D16" s="105">
        <f>+D17+C16</f>
        <v>11011.539999999997</v>
      </c>
      <c r="E16" s="116" t="s">
        <v>143</v>
      </c>
    </row>
    <row r="17" spans="1:5">
      <c r="A17" s="43">
        <v>43936</v>
      </c>
      <c r="B17" s="44" t="s">
        <v>140</v>
      </c>
      <c r="C17" s="150">
        <v>21</v>
      </c>
      <c r="D17" s="105">
        <f t="shared" ref="D17" si="1">+D18+C17</f>
        <v>11044.339999999997</v>
      </c>
      <c r="E17" s="116" t="s">
        <v>141</v>
      </c>
    </row>
    <row r="18" spans="1:5">
      <c r="A18" s="43">
        <v>43910</v>
      </c>
      <c r="B18" s="44" t="s">
        <v>122</v>
      </c>
      <c r="C18" s="149">
        <v>-0.42</v>
      </c>
      <c r="D18" s="105">
        <f t="shared" ref="D18:D29" si="2">+D19+C18</f>
        <v>11023.339999999997</v>
      </c>
      <c r="E18" s="116" t="s">
        <v>136</v>
      </c>
    </row>
    <row r="19" spans="1:5">
      <c r="A19" s="43">
        <v>43910</v>
      </c>
      <c r="B19" s="44" t="s">
        <v>123</v>
      </c>
      <c r="C19" s="149">
        <v>-2</v>
      </c>
      <c r="D19" s="105">
        <f t="shared" si="2"/>
        <v>11023.759999999997</v>
      </c>
      <c r="E19" s="116" t="s">
        <v>134</v>
      </c>
    </row>
    <row r="20" spans="1:5" ht="24">
      <c r="A20" s="43">
        <v>43910</v>
      </c>
      <c r="B20" s="44" t="s">
        <v>124</v>
      </c>
      <c r="C20" s="45">
        <v>-21</v>
      </c>
      <c r="D20" s="105">
        <f t="shared" si="2"/>
        <v>11025.759999999997</v>
      </c>
      <c r="E20" s="116" t="s">
        <v>136</v>
      </c>
    </row>
    <row r="21" spans="1:5">
      <c r="A21" s="43">
        <v>43907</v>
      </c>
      <c r="B21" s="44" t="s">
        <v>125</v>
      </c>
      <c r="C21" s="149">
        <v>-0.04</v>
      </c>
      <c r="D21" s="105">
        <f t="shared" si="2"/>
        <v>11046.759999999997</v>
      </c>
      <c r="E21" s="116" t="s">
        <v>134</v>
      </c>
    </row>
    <row r="22" spans="1:5">
      <c r="A22" s="43">
        <v>43907</v>
      </c>
      <c r="B22" s="44" t="s">
        <v>126</v>
      </c>
      <c r="C22" s="149">
        <v>-0.2</v>
      </c>
      <c r="D22" s="105">
        <f t="shared" si="2"/>
        <v>11046.799999999997</v>
      </c>
      <c r="E22" s="116" t="s">
        <v>133</v>
      </c>
    </row>
    <row r="23" spans="1:5" ht="24">
      <c r="A23" s="43">
        <v>43907</v>
      </c>
      <c r="B23" s="44" t="s">
        <v>127</v>
      </c>
      <c r="C23" s="107">
        <v>21</v>
      </c>
      <c r="D23" s="105">
        <f t="shared" si="2"/>
        <v>11046.999999999998</v>
      </c>
      <c r="E23" s="116" t="s">
        <v>132</v>
      </c>
    </row>
    <row r="24" spans="1:5">
      <c r="A24" s="43">
        <v>43907</v>
      </c>
      <c r="B24" s="44" t="s">
        <v>125</v>
      </c>
      <c r="C24" s="149">
        <v>-0.08</v>
      </c>
      <c r="D24" s="105">
        <f t="shared" si="2"/>
        <v>11025.999999999998</v>
      </c>
      <c r="E24" s="116" t="s">
        <v>134</v>
      </c>
    </row>
    <row r="25" spans="1:5">
      <c r="A25" s="43">
        <v>43907</v>
      </c>
      <c r="B25" s="44" t="s">
        <v>126</v>
      </c>
      <c r="C25" s="149">
        <v>-0.4</v>
      </c>
      <c r="D25" s="105">
        <f t="shared" si="2"/>
        <v>11026.079999999998</v>
      </c>
      <c r="E25" s="116" t="s">
        <v>133</v>
      </c>
    </row>
    <row r="26" spans="1:5" ht="24">
      <c r="A26" s="43">
        <v>43907</v>
      </c>
      <c r="B26" s="44" t="s">
        <v>127</v>
      </c>
      <c r="C26" s="107">
        <v>51</v>
      </c>
      <c r="D26" s="105">
        <f t="shared" si="2"/>
        <v>11026.479999999998</v>
      </c>
      <c r="E26" s="116" t="s">
        <v>132</v>
      </c>
    </row>
    <row r="27" spans="1:5">
      <c r="A27" s="43">
        <v>43906</v>
      </c>
      <c r="B27" s="44" t="s">
        <v>122</v>
      </c>
      <c r="C27" s="149">
        <v>-0.42</v>
      </c>
      <c r="D27" s="105">
        <f t="shared" si="2"/>
        <v>10975.479999999998</v>
      </c>
      <c r="E27" s="116" t="s">
        <v>136</v>
      </c>
    </row>
    <row r="28" spans="1:5">
      <c r="A28" s="43">
        <v>43906</v>
      </c>
      <c r="B28" s="44" t="s">
        <v>123</v>
      </c>
      <c r="C28" s="149">
        <v>-2</v>
      </c>
      <c r="D28" s="105">
        <f t="shared" si="2"/>
        <v>10975.899999999998</v>
      </c>
      <c r="E28" s="116" t="s">
        <v>134</v>
      </c>
    </row>
    <row r="29" spans="1:5" ht="24">
      <c r="A29" s="43">
        <v>43906</v>
      </c>
      <c r="B29" s="44" t="s">
        <v>124</v>
      </c>
      <c r="C29" s="45">
        <v>-21</v>
      </c>
      <c r="D29" s="105">
        <f t="shared" si="2"/>
        <v>10977.899999999998</v>
      </c>
      <c r="E29" s="116" t="s">
        <v>136</v>
      </c>
    </row>
    <row r="30" spans="1:5">
      <c r="A30" s="43">
        <v>43899</v>
      </c>
      <c r="B30" s="44" t="s">
        <v>138</v>
      </c>
      <c r="C30" s="106">
        <v>-181.5</v>
      </c>
      <c r="D30" s="105">
        <f t="shared" ref="D30:D42" si="3">+D31+C30</f>
        <v>10998.899999999998</v>
      </c>
      <c r="E30" s="116"/>
    </row>
    <row r="31" spans="1:5">
      <c r="A31" s="43">
        <v>43894</v>
      </c>
      <c r="B31" s="44" t="s">
        <v>122</v>
      </c>
      <c r="C31" s="149">
        <v>-0.42</v>
      </c>
      <c r="D31" s="105">
        <f t="shared" si="3"/>
        <v>11180.399999999998</v>
      </c>
      <c r="E31" s="116" t="s">
        <v>134</v>
      </c>
    </row>
    <row r="32" spans="1:5">
      <c r="A32" s="43">
        <v>43894</v>
      </c>
      <c r="B32" s="44" t="s">
        <v>123</v>
      </c>
      <c r="C32" s="149">
        <v>-2</v>
      </c>
      <c r="D32" s="105">
        <f t="shared" si="3"/>
        <v>11180.819999999998</v>
      </c>
      <c r="E32" s="116" t="s">
        <v>137</v>
      </c>
    </row>
    <row r="33" spans="1:5" ht="24">
      <c r="A33" s="43">
        <v>43894</v>
      </c>
      <c r="B33" s="44" t="s">
        <v>124</v>
      </c>
      <c r="C33" s="45">
        <v>-21</v>
      </c>
      <c r="D33" s="105">
        <f t="shared" si="3"/>
        <v>11182.819999999998</v>
      </c>
      <c r="E33" s="116" t="s">
        <v>136</v>
      </c>
    </row>
    <row r="34" spans="1:5">
      <c r="A34" s="43">
        <v>43894</v>
      </c>
      <c r="B34" s="44" t="s">
        <v>122</v>
      </c>
      <c r="C34" s="149">
        <v>-0.42</v>
      </c>
      <c r="D34" s="105">
        <f t="shared" si="3"/>
        <v>11203.819999999998</v>
      </c>
      <c r="E34" s="116" t="s">
        <v>134</v>
      </c>
    </row>
    <row r="35" spans="1:5">
      <c r="A35" s="43">
        <v>43894</v>
      </c>
      <c r="B35" s="44" t="s">
        <v>123</v>
      </c>
      <c r="C35" s="149">
        <v>-2</v>
      </c>
      <c r="D35" s="105">
        <f t="shared" si="3"/>
        <v>11204.239999999998</v>
      </c>
      <c r="E35" s="116" t="s">
        <v>137</v>
      </c>
    </row>
    <row r="36" spans="1:5" ht="24">
      <c r="A36" s="43">
        <v>43894</v>
      </c>
      <c r="B36" s="44" t="s">
        <v>124</v>
      </c>
      <c r="C36" s="45">
        <v>-21</v>
      </c>
      <c r="D36" s="105">
        <f t="shared" si="3"/>
        <v>11206.239999999998</v>
      </c>
      <c r="E36" s="116" t="s">
        <v>136</v>
      </c>
    </row>
    <row r="37" spans="1:5">
      <c r="A37" s="43">
        <v>43893</v>
      </c>
      <c r="B37" s="44" t="s">
        <v>122</v>
      </c>
      <c r="C37" s="149">
        <v>-0.42</v>
      </c>
      <c r="D37" s="105">
        <f t="shared" si="3"/>
        <v>11227.239999999998</v>
      </c>
      <c r="E37" s="116" t="s">
        <v>134</v>
      </c>
    </row>
    <row r="38" spans="1:5">
      <c r="A38" s="43">
        <v>43893</v>
      </c>
      <c r="B38" s="44" t="s">
        <v>123</v>
      </c>
      <c r="C38" s="149">
        <v>-2</v>
      </c>
      <c r="D38" s="105">
        <f t="shared" si="3"/>
        <v>11227.659999999998</v>
      </c>
      <c r="E38" s="116" t="s">
        <v>137</v>
      </c>
    </row>
    <row r="39" spans="1:5" ht="24">
      <c r="A39" s="43">
        <v>43893</v>
      </c>
      <c r="B39" s="44" t="s">
        <v>124</v>
      </c>
      <c r="C39" s="45">
        <v>-30</v>
      </c>
      <c r="D39" s="105">
        <f t="shared" si="3"/>
        <v>11229.659999999998</v>
      </c>
      <c r="E39" s="116" t="s">
        <v>136</v>
      </c>
    </row>
    <row r="40" spans="1:5">
      <c r="A40" s="43">
        <v>43892</v>
      </c>
      <c r="B40" s="44" t="s">
        <v>122</v>
      </c>
      <c r="C40" s="149">
        <v>-1.26</v>
      </c>
      <c r="D40" s="105">
        <f t="shared" si="3"/>
        <v>11259.659999999998</v>
      </c>
      <c r="E40" s="116" t="s">
        <v>134</v>
      </c>
    </row>
    <row r="41" spans="1:5">
      <c r="A41" s="43">
        <v>43892</v>
      </c>
      <c r="B41" s="44" t="s">
        <v>123</v>
      </c>
      <c r="C41" s="149">
        <v>-6</v>
      </c>
      <c r="D41" s="105">
        <f t="shared" si="3"/>
        <v>11260.919999999998</v>
      </c>
      <c r="E41" s="116" t="s">
        <v>137</v>
      </c>
    </row>
    <row r="42" spans="1:5" ht="24">
      <c r="A42" s="43">
        <v>43892</v>
      </c>
      <c r="B42" s="44" t="s">
        <v>124</v>
      </c>
      <c r="C42" s="45">
        <v>-63</v>
      </c>
      <c r="D42" s="105">
        <f t="shared" si="3"/>
        <v>11266.919999999998</v>
      </c>
      <c r="E42" s="116" t="s">
        <v>136</v>
      </c>
    </row>
    <row r="43" spans="1:5">
      <c r="A43" s="43">
        <v>43886</v>
      </c>
      <c r="B43" s="44" t="s">
        <v>122</v>
      </c>
      <c r="C43" s="149">
        <v>-3.36</v>
      </c>
      <c r="D43" s="105">
        <f t="shared" ref="D43:D61" si="4">+D44+C43</f>
        <v>11329.919999999998</v>
      </c>
      <c r="E43" s="116" t="s">
        <v>134</v>
      </c>
    </row>
    <row r="44" spans="1:5">
      <c r="A44" s="43">
        <v>43886</v>
      </c>
      <c r="B44" s="44" t="s">
        <v>123</v>
      </c>
      <c r="C44" s="149">
        <v>-16</v>
      </c>
      <c r="D44" s="105">
        <f t="shared" si="4"/>
        <v>11333.279999999999</v>
      </c>
      <c r="E44" s="116" t="s">
        <v>137</v>
      </c>
    </row>
    <row r="45" spans="1:5" ht="24">
      <c r="A45" s="43">
        <v>43886</v>
      </c>
      <c r="B45" s="44" t="s">
        <v>124</v>
      </c>
      <c r="C45" s="45">
        <v>-186</v>
      </c>
      <c r="D45" s="105">
        <f t="shared" si="4"/>
        <v>11349.279999999999</v>
      </c>
      <c r="E45" s="116" t="s">
        <v>136</v>
      </c>
    </row>
    <row r="46" spans="1:5">
      <c r="A46" s="43">
        <v>43886</v>
      </c>
      <c r="B46" s="44" t="s">
        <v>122</v>
      </c>
      <c r="C46" s="149">
        <v>-1.68</v>
      </c>
      <c r="D46" s="105">
        <f t="shared" si="4"/>
        <v>11535.279999999999</v>
      </c>
      <c r="E46" s="116" t="s">
        <v>134</v>
      </c>
    </row>
    <row r="47" spans="1:5">
      <c r="A47" s="43">
        <v>43886</v>
      </c>
      <c r="B47" s="44" t="s">
        <v>123</v>
      </c>
      <c r="C47" s="149">
        <v>-8</v>
      </c>
      <c r="D47" s="105">
        <f t="shared" si="4"/>
        <v>11536.96</v>
      </c>
      <c r="E47" s="116" t="s">
        <v>137</v>
      </c>
    </row>
    <row r="48" spans="1:5" ht="24">
      <c r="A48" s="43">
        <v>43886</v>
      </c>
      <c r="B48" s="44" t="s">
        <v>124</v>
      </c>
      <c r="C48" s="45">
        <v>-84</v>
      </c>
      <c r="D48" s="105">
        <f t="shared" si="4"/>
        <v>11544.96</v>
      </c>
      <c r="E48" s="116" t="s">
        <v>136</v>
      </c>
    </row>
    <row r="49" spans="1:5">
      <c r="A49" s="43">
        <v>43887</v>
      </c>
      <c r="B49" s="44" t="s">
        <v>125</v>
      </c>
      <c r="C49" s="149">
        <v>-0.21</v>
      </c>
      <c r="D49" s="105">
        <f t="shared" si="4"/>
        <v>11628.96</v>
      </c>
      <c r="E49" s="116" t="s">
        <v>134</v>
      </c>
    </row>
    <row r="50" spans="1:5">
      <c r="A50" s="43">
        <v>43887</v>
      </c>
      <c r="B50" s="44" t="s">
        <v>126</v>
      </c>
      <c r="C50" s="149">
        <v>-1</v>
      </c>
      <c r="D50" s="105">
        <f t="shared" si="4"/>
        <v>11629.169999999998</v>
      </c>
      <c r="E50" s="116" t="s">
        <v>133</v>
      </c>
    </row>
    <row r="51" spans="1:5" ht="24">
      <c r="A51" s="43">
        <v>43887</v>
      </c>
      <c r="B51" s="44" t="s">
        <v>127</v>
      </c>
      <c r="C51" s="107">
        <v>123</v>
      </c>
      <c r="D51" s="105">
        <f t="shared" si="4"/>
        <v>11630.169999999998</v>
      </c>
      <c r="E51" s="116" t="s">
        <v>132</v>
      </c>
    </row>
    <row r="52" spans="1:5">
      <c r="A52" s="43">
        <v>43885</v>
      </c>
      <c r="B52" s="44" t="s">
        <v>122</v>
      </c>
      <c r="C52" s="149">
        <v>-0.84</v>
      </c>
      <c r="D52" s="105">
        <f t="shared" si="4"/>
        <v>11507.169999999998</v>
      </c>
      <c r="E52" s="116" t="s">
        <v>134</v>
      </c>
    </row>
    <row r="53" spans="1:5">
      <c r="A53" s="43">
        <v>43885</v>
      </c>
      <c r="B53" s="44" t="s">
        <v>123</v>
      </c>
      <c r="C53" s="149">
        <v>-4</v>
      </c>
      <c r="D53" s="105">
        <f t="shared" si="4"/>
        <v>11508.009999999998</v>
      </c>
      <c r="E53" s="116" t="s">
        <v>137</v>
      </c>
    </row>
    <row r="54" spans="1:5" ht="24">
      <c r="A54" s="43">
        <v>43885</v>
      </c>
      <c r="B54" s="44" t="s">
        <v>124</v>
      </c>
      <c r="C54" s="45">
        <v>-42</v>
      </c>
      <c r="D54" s="105">
        <f t="shared" si="4"/>
        <v>11512.009999999998</v>
      </c>
      <c r="E54" s="116" t="s">
        <v>136</v>
      </c>
    </row>
    <row r="55" spans="1:5">
      <c r="A55" s="43">
        <v>43886</v>
      </c>
      <c r="B55" s="44" t="s">
        <v>128</v>
      </c>
      <c r="C55" s="106">
        <v>-26</v>
      </c>
      <c r="D55" s="105">
        <f t="shared" si="4"/>
        <v>11554.009999999998</v>
      </c>
      <c r="E55" s="116" t="s">
        <v>135</v>
      </c>
    </row>
    <row r="56" spans="1:5">
      <c r="A56" s="43">
        <v>43886</v>
      </c>
      <c r="B56" s="44" t="s">
        <v>125</v>
      </c>
      <c r="C56" s="149">
        <v>-10.08</v>
      </c>
      <c r="D56" s="105">
        <f t="shared" si="4"/>
        <v>11580.009999999998</v>
      </c>
      <c r="E56" s="116" t="s">
        <v>134</v>
      </c>
    </row>
    <row r="57" spans="1:5">
      <c r="A57" s="43">
        <v>43886</v>
      </c>
      <c r="B57" s="44" t="s">
        <v>126</v>
      </c>
      <c r="C57" s="149">
        <v>-48</v>
      </c>
      <c r="D57" s="105">
        <f t="shared" si="4"/>
        <v>11590.089999999998</v>
      </c>
      <c r="E57" s="116" t="s">
        <v>133</v>
      </c>
    </row>
    <row r="58" spans="1:5" ht="24">
      <c r="A58" s="43">
        <v>43886</v>
      </c>
      <c r="B58" s="44" t="s">
        <v>127</v>
      </c>
      <c r="C58" s="107">
        <v>5625</v>
      </c>
      <c r="D58" s="105">
        <f t="shared" si="4"/>
        <v>11638.089999999998</v>
      </c>
      <c r="E58" s="116" t="s">
        <v>132</v>
      </c>
    </row>
    <row r="59" spans="1:5">
      <c r="A59" s="43">
        <v>43885</v>
      </c>
      <c r="B59" s="44" t="s">
        <v>125</v>
      </c>
      <c r="C59" s="149">
        <v>-1.51</v>
      </c>
      <c r="D59" s="105">
        <f t="shared" si="4"/>
        <v>6013.0899999999983</v>
      </c>
      <c r="E59" s="116" t="s">
        <v>134</v>
      </c>
    </row>
    <row r="60" spans="1:5">
      <c r="A60" s="43">
        <v>43885</v>
      </c>
      <c r="B60" s="44" t="s">
        <v>126</v>
      </c>
      <c r="C60" s="149">
        <v>-7.2</v>
      </c>
      <c r="D60" s="105">
        <f t="shared" si="4"/>
        <v>6014.5999999999985</v>
      </c>
      <c r="E60" s="116" t="s">
        <v>133</v>
      </c>
    </row>
    <row r="61" spans="1:5" ht="24">
      <c r="A61" s="43">
        <v>43885</v>
      </c>
      <c r="B61" s="44" t="s">
        <v>127</v>
      </c>
      <c r="C61" s="107">
        <v>837</v>
      </c>
      <c r="D61" s="105">
        <f t="shared" si="4"/>
        <v>6021.7999999999984</v>
      </c>
      <c r="E61" s="116" t="s">
        <v>132</v>
      </c>
    </row>
    <row r="62" spans="1:5">
      <c r="A62" s="43">
        <v>43864</v>
      </c>
      <c r="B62" s="44" t="s">
        <v>113</v>
      </c>
      <c r="C62" s="83">
        <v>-86.39</v>
      </c>
      <c r="D62" s="105">
        <f>+D63+C62</f>
        <v>5184.7999999999984</v>
      </c>
      <c r="E62" s="116" t="s">
        <v>73</v>
      </c>
    </row>
    <row r="63" spans="1:5">
      <c r="A63" s="46">
        <v>43830</v>
      </c>
      <c r="B63" s="47" t="s">
        <v>114</v>
      </c>
      <c r="C63" s="48"/>
      <c r="D63" s="48">
        <v>5271.1899999999987</v>
      </c>
      <c r="E63" s="111"/>
    </row>
    <row r="64" spans="1:5">
      <c r="A64" s="49"/>
      <c r="B64" s="47"/>
      <c r="C64" s="48"/>
      <c r="D64" s="48"/>
    </row>
    <row r="65" spans="1:5">
      <c r="A65" s="49"/>
      <c r="B65" s="47"/>
      <c r="C65" s="48"/>
      <c r="D65" s="48"/>
    </row>
    <row r="66" spans="1:5">
      <c r="A66" s="49"/>
      <c r="B66" s="47"/>
      <c r="C66" s="48"/>
      <c r="D66" s="108"/>
    </row>
    <row r="67" spans="1:5">
      <c r="A67" s="49"/>
      <c r="B67" s="72" t="s">
        <v>67</v>
      </c>
      <c r="C67" s="72">
        <f>+C17</f>
        <v>21</v>
      </c>
      <c r="D67" s="108"/>
    </row>
    <row r="68" spans="1:5">
      <c r="B68" s="117" t="s">
        <v>131</v>
      </c>
      <c r="C68" s="118">
        <f>+C61+C58+C51+C26+C23</f>
        <v>6657</v>
      </c>
      <c r="D68" s="108"/>
    </row>
    <row r="69" spans="1:5">
      <c r="B69" s="87" t="s">
        <v>69</v>
      </c>
      <c r="C69" s="45">
        <f>+C54+C48+C45+C42+C39+C36+C33+C29+C20</f>
        <v>-489</v>
      </c>
      <c r="D69" s="108"/>
    </row>
    <row r="70" spans="1:5">
      <c r="B70" s="119" t="s">
        <v>89</v>
      </c>
      <c r="C70" s="120">
        <f>+C12</f>
        <v>500</v>
      </c>
      <c r="D70" s="108"/>
    </row>
    <row r="71" spans="1:5">
      <c r="B71" s="121" t="s">
        <v>17</v>
      </c>
      <c r="C71" s="122">
        <f>+C60+C59+C57+C56+C53+C52+C50+C49+C47+C46+C44+C43+C41+C40+C38+C37+C35+C34+C32+C31+C28+C27+C25+C24+C22+C21+C19+C18</f>
        <v>-121.96000000000004</v>
      </c>
      <c r="D71" s="108"/>
    </row>
    <row r="72" spans="1:5">
      <c r="B72" s="84" t="s">
        <v>18</v>
      </c>
      <c r="C72" s="83">
        <f>+C62+C16+C15+C14+C13+C10+C11</f>
        <v>-851.77</v>
      </c>
      <c r="D72" s="108"/>
      <c r="E72" s="111"/>
    </row>
    <row r="73" spans="1:5">
      <c r="B73" s="123" t="s">
        <v>103</v>
      </c>
      <c r="C73" s="124">
        <f>+C55</f>
        <v>-26</v>
      </c>
      <c r="D73" s="108"/>
    </row>
    <row r="74" spans="1:5">
      <c r="B74" s="123" t="s">
        <v>105</v>
      </c>
      <c r="C74" s="124">
        <f>+C30</f>
        <v>-181.5</v>
      </c>
      <c r="D74" s="108"/>
    </row>
    <row r="75" spans="1:5">
      <c r="B75" s="125" t="s">
        <v>171</v>
      </c>
      <c r="C75" s="126">
        <f>+C9</f>
        <v>-55</v>
      </c>
      <c r="D75" s="108"/>
    </row>
    <row r="76" spans="1:5">
      <c r="B76" s="127" t="s">
        <v>3</v>
      </c>
      <c r="C76" s="128"/>
      <c r="D76" s="108"/>
    </row>
    <row r="77" spans="1:5">
      <c r="B77" s="129" t="s">
        <v>29</v>
      </c>
      <c r="C77" s="130"/>
      <c r="D77" s="108"/>
    </row>
    <row r="78" spans="1:5">
      <c r="B78" s="131" t="s">
        <v>78</v>
      </c>
      <c r="C78" s="132"/>
      <c r="D78" s="108"/>
    </row>
    <row r="79" spans="1:5">
      <c r="B79" s="133" t="s">
        <v>98</v>
      </c>
      <c r="C79" s="134"/>
      <c r="D79" s="108"/>
    </row>
    <row r="80" spans="1:5">
      <c r="B80" s="133" t="s">
        <v>99</v>
      </c>
      <c r="C80" s="134"/>
      <c r="D80" s="108"/>
    </row>
    <row r="81" spans="2:5">
      <c r="B81" s="135" t="s">
        <v>100</v>
      </c>
      <c r="C81" s="136"/>
      <c r="D81" s="108"/>
    </row>
    <row r="82" spans="2:5">
      <c r="B82" s="135" t="s">
        <v>101</v>
      </c>
      <c r="C82" s="136"/>
      <c r="D82" s="108"/>
    </row>
    <row r="83" spans="2:5">
      <c r="B83" s="135" t="s">
        <v>110</v>
      </c>
      <c r="C83" s="136"/>
      <c r="D83" s="108"/>
    </row>
    <row r="84" spans="2:5">
      <c r="B84" s="135" t="s">
        <v>102</v>
      </c>
      <c r="C84" s="136"/>
      <c r="D84" s="108"/>
    </row>
    <row r="85" spans="2:5">
      <c r="B85" s="137" t="s">
        <v>4</v>
      </c>
      <c r="C85" s="138"/>
      <c r="D85" s="108"/>
    </row>
    <row r="86" spans="2:5">
      <c r="B86" s="139" t="s">
        <v>19</v>
      </c>
      <c r="C86" s="140"/>
      <c r="D86" s="108"/>
    </row>
    <row r="87" spans="2:5">
      <c r="B87" s="141" t="s">
        <v>51</v>
      </c>
      <c r="C87" s="142"/>
      <c r="D87" s="143"/>
    </row>
    <row r="88" spans="2:5">
      <c r="B88" s="144" t="s">
        <v>48</v>
      </c>
      <c r="C88" s="145"/>
      <c r="D88" s="145"/>
    </row>
    <row r="89" spans="2:5">
      <c r="B89" s="146" t="s">
        <v>172</v>
      </c>
      <c r="C89" s="147">
        <f>SUM(C67:C87)</f>
        <v>5452.77</v>
      </c>
      <c r="D89" s="147"/>
      <c r="E89" s="113"/>
    </row>
    <row r="90" spans="2:5">
      <c r="B90" s="146"/>
    </row>
    <row r="91" spans="2:5">
      <c r="C91" s="111">
        <f>+C89+'Diari de Caixa 2020'!C49</f>
        <v>5386.4000000000005</v>
      </c>
    </row>
    <row r="92" spans="2:5">
      <c r="C92" s="108"/>
      <c r="D92" s="108"/>
    </row>
  </sheetData>
  <pageMargins left="0.24" right="0.24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workbookViewId="0">
      <selection activeCell="A3" sqref="A3"/>
    </sheetView>
  </sheetViews>
  <sheetFormatPr baseColWidth="10" defaultRowHeight="15"/>
  <cols>
    <col min="2" max="2" width="41.140625" bestFit="1" customWidth="1"/>
    <col min="3" max="3" width="14.42578125" bestFit="1" customWidth="1"/>
    <col min="4" max="4" width="10.42578125" style="3" bestFit="1" customWidth="1"/>
    <col min="5" max="5" width="9" style="3" bestFit="1" customWidth="1"/>
    <col min="6" max="6" width="7.140625" style="3" bestFit="1" customWidth="1"/>
    <col min="7" max="7" width="10.5703125" bestFit="1" customWidth="1"/>
  </cols>
  <sheetData>
    <row r="1" spans="1:9" ht="15.75" customHeight="1">
      <c r="A1" s="159" t="s">
        <v>116</v>
      </c>
      <c r="B1" s="160"/>
      <c r="C1" s="160"/>
      <c r="D1" s="160"/>
      <c r="E1" s="160"/>
      <c r="F1" s="161"/>
    </row>
    <row r="2" spans="1:9" ht="15.75" customHeight="1">
      <c r="A2" s="162" t="s">
        <v>173</v>
      </c>
      <c r="B2" s="163"/>
      <c r="C2" s="163"/>
      <c r="D2" s="163"/>
      <c r="E2" s="163"/>
      <c r="F2" s="164"/>
    </row>
    <row r="3" spans="1:9">
      <c r="A3" s="4" t="s">
        <v>1</v>
      </c>
      <c r="B3" s="4" t="s">
        <v>5</v>
      </c>
      <c r="C3" s="4" t="s">
        <v>6</v>
      </c>
      <c r="D3" s="6" t="s">
        <v>7</v>
      </c>
      <c r="E3" s="6" t="s">
        <v>8</v>
      </c>
      <c r="F3" s="6" t="s">
        <v>0</v>
      </c>
      <c r="G3" s="1"/>
    </row>
    <row r="4" spans="1:9">
      <c r="A4" s="5"/>
      <c r="B4" s="2" t="s">
        <v>115</v>
      </c>
      <c r="C4" s="2" t="s">
        <v>9</v>
      </c>
      <c r="D4" s="7"/>
      <c r="E4" s="7"/>
      <c r="F4" s="7">
        <v>312.89</v>
      </c>
      <c r="G4" s="1"/>
    </row>
    <row r="5" spans="1:9">
      <c r="A5" s="5">
        <v>43871</v>
      </c>
      <c r="B5" s="11" t="s">
        <v>129</v>
      </c>
      <c r="C5" s="2" t="s">
        <v>9</v>
      </c>
      <c r="D5" s="7"/>
      <c r="E5" s="7">
        <v>-14.52</v>
      </c>
      <c r="F5" s="7">
        <f>+F4+D5+E5</f>
        <v>298.37</v>
      </c>
      <c r="G5" s="1"/>
    </row>
    <row r="6" spans="1:9" ht="15.75">
      <c r="A6" s="5">
        <v>43891</v>
      </c>
      <c r="B6" s="12" t="s">
        <v>139</v>
      </c>
      <c r="C6" s="2" t="s">
        <v>9</v>
      </c>
      <c r="D6" s="7">
        <v>3</v>
      </c>
      <c r="E6" s="7"/>
      <c r="F6" s="7">
        <f t="shared" ref="F6:F13" si="0">+F5+D6+E6</f>
        <v>301.37</v>
      </c>
      <c r="G6" s="1"/>
      <c r="H6" s="1"/>
    </row>
    <row r="7" spans="1:9">
      <c r="A7" s="5">
        <v>44179</v>
      </c>
      <c r="B7" s="2" t="s">
        <v>162</v>
      </c>
      <c r="C7" s="2" t="s">
        <v>161</v>
      </c>
      <c r="D7" s="7"/>
      <c r="E7" s="7">
        <v>-26</v>
      </c>
      <c r="F7" s="7">
        <f t="shared" si="0"/>
        <v>275.37</v>
      </c>
      <c r="G7" s="1"/>
    </row>
    <row r="8" spans="1:9" ht="15.75">
      <c r="A8" s="5">
        <v>44180</v>
      </c>
      <c r="B8" s="12" t="s">
        <v>163</v>
      </c>
      <c r="C8" s="2" t="s">
        <v>9</v>
      </c>
      <c r="D8" s="7"/>
      <c r="E8" s="7">
        <v>-28.85</v>
      </c>
      <c r="F8" s="7">
        <f t="shared" si="0"/>
        <v>246.52</v>
      </c>
      <c r="G8" s="1"/>
    </row>
    <row r="9" spans="1:9">
      <c r="A9" s="5"/>
      <c r="B9" s="2"/>
      <c r="C9" s="2"/>
      <c r="D9" s="7"/>
      <c r="E9" s="7"/>
      <c r="F9" s="7">
        <f t="shared" si="0"/>
        <v>246.52</v>
      </c>
      <c r="G9" s="1"/>
    </row>
    <row r="10" spans="1:9">
      <c r="A10" s="5"/>
      <c r="B10" s="2"/>
      <c r="C10" s="2"/>
      <c r="D10" s="7"/>
      <c r="E10" s="7"/>
      <c r="F10" s="7">
        <f t="shared" si="0"/>
        <v>246.52</v>
      </c>
      <c r="G10" s="1"/>
    </row>
    <row r="11" spans="1:9">
      <c r="A11" s="5"/>
      <c r="B11" s="2"/>
      <c r="C11" s="2"/>
      <c r="D11" s="7"/>
      <c r="E11" s="7"/>
      <c r="F11" s="7">
        <f t="shared" si="0"/>
        <v>246.52</v>
      </c>
      <c r="G11" s="1"/>
      <c r="H11" s="1"/>
      <c r="I11" s="1"/>
    </row>
    <row r="12" spans="1:9">
      <c r="A12" s="5"/>
      <c r="B12" s="2"/>
      <c r="C12" s="2"/>
      <c r="D12" s="7"/>
      <c r="E12" s="7"/>
      <c r="F12" s="7">
        <f t="shared" si="0"/>
        <v>246.52</v>
      </c>
      <c r="G12" s="1"/>
    </row>
    <row r="13" spans="1:9">
      <c r="A13" s="5"/>
      <c r="B13" s="2"/>
      <c r="C13" s="2"/>
      <c r="D13" s="7"/>
      <c r="E13" s="7"/>
      <c r="F13" s="7">
        <f t="shared" si="0"/>
        <v>246.52</v>
      </c>
      <c r="G13" s="1"/>
      <c r="I13" s="1"/>
    </row>
    <row r="14" spans="1:9">
      <c r="A14" s="5"/>
      <c r="B14" s="2"/>
      <c r="C14" s="2"/>
      <c r="D14" s="7"/>
      <c r="E14" s="7"/>
      <c r="F14" s="7">
        <f t="shared" ref="F14:F26" si="1">+F13+D14+E14</f>
        <v>246.52</v>
      </c>
      <c r="G14" s="1"/>
      <c r="I14" s="1"/>
    </row>
    <row r="15" spans="1:9">
      <c r="A15" s="5"/>
      <c r="B15" s="2"/>
      <c r="C15" s="2"/>
      <c r="D15" s="7"/>
      <c r="E15" s="7"/>
      <c r="F15" s="7">
        <f t="shared" si="1"/>
        <v>246.52</v>
      </c>
      <c r="G15" s="1"/>
      <c r="I15" s="1"/>
    </row>
    <row r="16" spans="1:9">
      <c r="A16" s="5"/>
      <c r="B16" s="2"/>
      <c r="C16" s="2"/>
      <c r="D16" s="7"/>
      <c r="E16" s="7"/>
      <c r="F16" s="7">
        <f t="shared" si="1"/>
        <v>246.52</v>
      </c>
      <c r="G16" s="1"/>
      <c r="H16" s="1"/>
    </row>
    <row r="17" spans="1:7">
      <c r="A17" s="5"/>
      <c r="B17" s="2"/>
      <c r="C17" s="2"/>
      <c r="D17" s="7"/>
      <c r="E17" s="7"/>
      <c r="F17" s="7">
        <f t="shared" si="1"/>
        <v>246.52</v>
      </c>
      <c r="G17" s="1"/>
    </row>
    <row r="18" spans="1:7">
      <c r="A18" s="5"/>
      <c r="B18" s="2"/>
      <c r="C18" s="2"/>
      <c r="D18" s="7"/>
      <c r="E18" s="7"/>
      <c r="F18" s="7">
        <f t="shared" si="1"/>
        <v>246.52</v>
      </c>
    </row>
    <row r="19" spans="1:7">
      <c r="A19" s="5"/>
      <c r="B19" s="2"/>
      <c r="C19" s="2"/>
      <c r="D19" s="7"/>
      <c r="E19" s="7"/>
      <c r="F19" s="7">
        <f t="shared" si="1"/>
        <v>246.52</v>
      </c>
    </row>
    <row r="20" spans="1:7">
      <c r="A20" s="2"/>
      <c r="B20" s="2"/>
      <c r="C20" s="2"/>
      <c r="D20" s="7"/>
      <c r="E20" s="7"/>
      <c r="F20" s="7">
        <f t="shared" si="1"/>
        <v>246.52</v>
      </c>
    </row>
    <row r="21" spans="1:7">
      <c r="A21" s="2"/>
      <c r="B21" s="2"/>
      <c r="C21" s="2"/>
      <c r="D21" s="7"/>
      <c r="E21" s="7"/>
      <c r="F21" s="7">
        <f t="shared" si="1"/>
        <v>246.52</v>
      </c>
      <c r="G21" s="1"/>
    </row>
    <row r="22" spans="1:7">
      <c r="A22" s="2"/>
      <c r="B22" s="2"/>
      <c r="C22" s="2"/>
      <c r="D22" s="7"/>
      <c r="E22" s="7"/>
      <c r="F22" s="7">
        <f t="shared" si="1"/>
        <v>246.52</v>
      </c>
      <c r="G22" s="1"/>
    </row>
    <row r="23" spans="1:7">
      <c r="A23" s="2"/>
      <c r="B23" s="2"/>
      <c r="C23" s="2"/>
      <c r="D23" s="7"/>
      <c r="E23" s="7"/>
      <c r="F23" s="7">
        <f t="shared" si="1"/>
        <v>246.52</v>
      </c>
    </row>
    <row r="24" spans="1:7">
      <c r="A24" s="2"/>
      <c r="B24" s="2"/>
      <c r="C24" s="2"/>
      <c r="D24" s="7"/>
      <c r="E24" s="7"/>
      <c r="F24" s="7">
        <f t="shared" si="1"/>
        <v>246.52</v>
      </c>
    </row>
    <row r="25" spans="1:7" ht="15.75" thickBot="1">
      <c r="A25" s="2"/>
      <c r="B25" s="2"/>
      <c r="C25" s="2"/>
      <c r="D25" s="7"/>
      <c r="E25" s="7"/>
      <c r="F25" s="7">
        <f t="shared" si="1"/>
        <v>246.52</v>
      </c>
    </row>
    <row r="26" spans="1:7" ht="15.75" thickBot="1">
      <c r="F26" s="102">
        <f t="shared" si="1"/>
        <v>246.52</v>
      </c>
    </row>
    <row r="28" spans="1:7" s="38" customFormat="1" ht="12">
      <c r="A28" s="49"/>
      <c r="B28" s="99" t="s">
        <v>108</v>
      </c>
      <c r="C28" s="99">
        <f>+D6</f>
        <v>3</v>
      </c>
      <c r="D28" s="39"/>
    </row>
    <row r="29" spans="1:7" s="38" customFormat="1" ht="12">
      <c r="B29" s="100" t="s">
        <v>109</v>
      </c>
      <c r="C29" s="101">
        <f>+D5</f>
        <v>0</v>
      </c>
      <c r="D29" s="39"/>
      <c r="E29" s="39"/>
    </row>
    <row r="30" spans="1:7" s="38" customFormat="1" ht="12">
      <c r="B30" s="86" t="s">
        <v>89</v>
      </c>
      <c r="C30" s="73"/>
      <c r="D30" s="39"/>
    </row>
    <row r="31" spans="1:7" s="38" customFormat="1" ht="12">
      <c r="B31" s="87" t="s">
        <v>69</v>
      </c>
      <c r="C31" s="45"/>
      <c r="D31" s="39"/>
    </row>
    <row r="32" spans="1:7" s="38" customFormat="1" ht="12">
      <c r="B32" s="88" t="s">
        <v>17</v>
      </c>
      <c r="C32" s="74"/>
      <c r="D32" s="40"/>
      <c r="E32" s="39"/>
    </row>
    <row r="33" spans="2:5" s="38" customFormat="1" ht="12">
      <c r="B33" s="84" t="s">
        <v>18</v>
      </c>
      <c r="C33" s="83"/>
      <c r="D33" s="39"/>
      <c r="E33" s="39"/>
    </row>
    <row r="34" spans="2:5" s="38" customFormat="1" ht="21.75" customHeight="1">
      <c r="B34" s="89" t="s">
        <v>94</v>
      </c>
      <c r="C34" s="82">
        <f>+E5</f>
        <v>-14.52</v>
      </c>
    </row>
    <row r="35" spans="2:5" s="38" customFormat="1" ht="21.75" customHeight="1">
      <c r="B35" s="90" t="s">
        <v>164</v>
      </c>
      <c r="C35" s="75">
        <f>+E7+E8</f>
        <v>-54.85</v>
      </c>
    </row>
    <row r="36" spans="2:5" s="38" customFormat="1" ht="12">
      <c r="B36" s="91" t="s">
        <v>3</v>
      </c>
      <c r="C36" s="76"/>
    </row>
    <row r="37" spans="2:5" s="38" customFormat="1" ht="12">
      <c r="B37" s="92" t="s">
        <v>29</v>
      </c>
      <c r="C37" s="85"/>
    </row>
    <row r="38" spans="2:5" s="38" customFormat="1" ht="12">
      <c r="B38" s="93" t="s">
        <v>78</v>
      </c>
      <c r="C38" s="77"/>
    </row>
    <row r="39" spans="2:5" s="38" customFormat="1" ht="12">
      <c r="B39" s="94" t="s">
        <v>98</v>
      </c>
      <c r="C39" s="78"/>
    </row>
    <row r="40" spans="2:5" s="38" customFormat="1" ht="12">
      <c r="B40" s="94" t="s">
        <v>99</v>
      </c>
      <c r="C40" s="78"/>
    </row>
    <row r="41" spans="2:5" s="38" customFormat="1" ht="12">
      <c r="B41" s="95" t="s">
        <v>100</v>
      </c>
      <c r="C41" s="79"/>
    </row>
    <row r="42" spans="2:5" s="38" customFormat="1" ht="12">
      <c r="B42" s="95" t="s">
        <v>101</v>
      </c>
      <c r="C42" s="79"/>
    </row>
    <row r="43" spans="2:5" s="38" customFormat="1" ht="12">
      <c r="B43" s="95" t="s">
        <v>101</v>
      </c>
      <c r="C43" s="79"/>
    </row>
    <row r="44" spans="2:5" s="38" customFormat="1" ht="12">
      <c r="B44" s="95" t="s">
        <v>102</v>
      </c>
      <c r="C44" s="79"/>
    </row>
    <row r="45" spans="2:5" s="38" customFormat="1" ht="12">
      <c r="B45" s="96" t="s">
        <v>4</v>
      </c>
      <c r="C45" s="80"/>
    </row>
    <row r="46" spans="2:5" s="38" customFormat="1" ht="12">
      <c r="B46" s="97" t="s">
        <v>111</v>
      </c>
      <c r="C46" s="104"/>
    </row>
    <row r="47" spans="2:5" s="38" customFormat="1" ht="12">
      <c r="B47" s="98" t="s">
        <v>51</v>
      </c>
      <c r="C47" s="81"/>
      <c r="D47" s="39"/>
    </row>
    <row r="48" spans="2:5">
      <c r="B48" s="158"/>
      <c r="C48" s="158"/>
    </row>
    <row r="49" spans="2:3">
      <c r="B49" s="50" t="s">
        <v>93</v>
      </c>
      <c r="C49" s="103">
        <f>SUM(C28:C48)</f>
        <v>-66.37</v>
      </c>
    </row>
  </sheetData>
  <mergeCells count="3">
    <mergeCell ref="B48:C48"/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EXPLOTACIO 122020</vt:lpstr>
      <vt:lpstr> PiG 122020</vt:lpstr>
      <vt:lpstr>Balanç 122020</vt:lpstr>
      <vt:lpstr>Sabadell 2020</vt:lpstr>
      <vt:lpstr>Diari de Caixa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Llesuy</dc:creator>
  <cp:lastModifiedBy>monts</cp:lastModifiedBy>
  <cp:lastPrinted>2017-12-17T19:04:46Z</cp:lastPrinted>
  <dcterms:created xsi:type="dcterms:W3CDTF">2015-12-14T22:59:46Z</dcterms:created>
  <dcterms:modified xsi:type="dcterms:W3CDTF">2021-05-24T09:08:54Z</dcterms:modified>
</cp:coreProperties>
</file>